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ese.sharepoint.com/Governance/Statistics/Research/IPO Database Enlargement/"/>
    </mc:Choice>
  </mc:AlternateContent>
  <xr:revisionPtr revIDLastSave="5" documentId="14_{4BD94B96-C3CB-451C-BB48-3631D4047948}" xr6:coauthVersionLast="47" xr6:coauthVersionMax="47" xr10:uidLastSave="{55B7511E-09BC-40CF-AC0A-3A3CA0EA3201}"/>
  <bookViews>
    <workbookView xWindow="-120" yWindow="-120" windowWidth="29040" windowHeight="15720" xr2:uid="{00000000-000D-0000-FFFF-FFFF00000000}"/>
  </bookViews>
  <sheets>
    <sheet name="Full Members 2014" sheetId="1" r:id="rId1"/>
    <sheet name="Affiliate Members 2014" sheetId="6" r:id="rId2"/>
  </sheets>
  <definedNames>
    <definedName name="_xlnm._FilterDatabase" localSheetId="0" hidden="1">'Full Members 2014'!$A$9:$BB$185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W181" i="1" l="1"/>
  <c r="AX181" i="1"/>
  <c r="AY181" i="1"/>
  <c r="AZ181" i="1"/>
  <c r="BB87" i="1"/>
  <c r="BB84" i="1"/>
  <c r="AZ30" i="1"/>
  <c r="AY30" i="1"/>
  <c r="BB137" i="1"/>
  <c r="AY137" i="1"/>
  <c r="AX137" i="1"/>
  <c r="AW137" i="1"/>
  <c r="AV137" i="1"/>
  <c r="AU137" i="1"/>
  <c r="AT137" i="1"/>
  <c r="BB136" i="1"/>
  <c r="BB135" i="1"/>
  <c r="BB134" i="1"/>
  <c r="BB132" i="1"/>
  <c r="BB131" i="1"/>
  <c r="BB129" i="1"/>
  <c r="BB128" i="1"/>
  <c r="BB127" i="1"/>
  <c r="BB126" i="1"/>
  <c r="AJ126" i="1"/>
  <c r="BB125" i="1"/>
  <c r="BB124" i="1"/>
  <c r="BB123" i="1"/>
  <c r="AX123" i="1"/>
  <c r="AW123" i="1"/>
  <c r="AV123" i="1"/>
  <c r="AU123" i="1"/>
  <c r="AT123" i="1"/>
  <c r="BB122" i="1"/>
  <c r="BB121" i="1"/>
  <c r="BB120" i="1"/>
  <c r="BB119" i="1"/>
  <c r="BB117" i="1"/>
  <c r="BB116" i="1"/>
  <c r="BB113" i="1"/>
  <c r="BB112" i="1"/>
  <c r="BB111" i="1"/>
  <c r="BB110" i="1"/>
  <c r="BB109" i="1"/>
  <c r="BB108" i="1"/>
  <c r="BB106" i="1"/>
  <c r="AJ106" i="1"/>
  <c r="BB105" i="1"/>
  <c r="AJ104" i="1"/>
  <c r="BB101" i="1"/>
  <c r="BB100" i="1"/>
  <c r="BB98" i="1"/>
  <c r="BB97" i="1"/>
  <c r="BB93" i="1"/>
  <c r="BB92" i="1"/>
  <c r="BB91" i="1"/>
</calcChain>
</file>

<file path=xl/sharedStrings.xml><?xml version="1.0" encoding="utf-8"?>
<sst xmlns="http://schemas.openxmlformats.org/spreadsheetml/2006/main" count="3267" uniqueCount="630">
  <si>
    <t>Domestic</t>
  </si>
  <si>
    <t>ISIN</t>
  </si>
  <si>
    <t>Ticker/Symbol</t>
  </si>
  <si>
    <t>Exchange</t>
  </si>
  <si>
    <t>Average Turnover (EUR thousand)</t>
  </si>
  <si>
    <t>Yearly Turnover (EUR thousand)</t>
  </si>
  <si>
    <t>Revenues (EUR thousand)</t>
  </si>
  <si>
    <t>Number of Employees</t>
  </si>
  <si>
    <t>RM</t>
  </si>
  <si>
    <t>ANEMOS</t>
  </si>
  <si>
    <t>GRS513003004</t>
  </si>
  <si>
    <t>BME</t>
  </si>
  <si>
    <t>Lar España Real Estate, S.A.</t>
  </si>
  <si>
    <t>LRE</t>
  </si>
  <si>
    <t>ES0105015012</t>
  </si>
  <si>
    <t>HIS</t>
  </si>
  <si>
    <t>ES0105019006</t>
  </si>
  <si>
    <t>Foreign</t>
  </si>
  <si>
    <t>Edreams Odigeo</t>
  </si>
  <si>
    <t>EDR</t>
  </si>
  <si>
    <t>LU1048328220</t>
  </si>
  <si>
    <t>n/a</t>
  </si>
  <si>
    <t>MTF</t>
  </si>
  <si>
    <t>NPG</t>
  </si>
  <si>
    <t>ES0105020004</t>
  </si>
  <si>
    <t>Applus Services</t>
  </si>
  <si>
    <t>APPS</t>
  </si>
  <si>
    <t>ES0105022000</t>
  </si>
  <si>
    <t>Merlin Properties</t>
  </si>
  <si>
    <t>MRL</t>
  </si>
  <si>
    <t>ES0105025003</t>
  </si>
  <si>
    <t>Facephi</t>
  </si>
  <si>
    <t>FACE</t>
  </si>
  <si>
    <t>ES0105029005</t>
  </si>
  <si>
    <t>Mercal Inmuebles Socimi, S.A.</t>
  </si>
  <si>
    <t>YMEI</t>
  </si>
  <si>
    <t>ES0105030003</t>
  </si>
  <si>
    <t>AXIA</t>
  </si>
  <si>
    <t>ES0105026001</t>
  </si>
  <si>
    <t>Cía de Dist. Integ. Logista Holgings</t>
  </si>
  <si>
    <t>LOG</t>
  </si>
  <si>
    <t>ES0105027009</t>
  </si>
  <si>
    <t>CRB</t>
  </si>
  <si>
    <t>ES0105038006</t>
  </si>
  <si>
    <t>ECG</t>
  </si>
  <si>
    <t>ES0105042008</t>
  </si>
  <si>
    <t>Endesa, S.A.</t>
  </si>
  <si>
    <t>ELE</t>
  </si>
  <si>
    <t>ES0130670112</t>
  </si>
  <si>
    <t>HMR</t>
  </si>
  <si>
    <t>ES0105049003</t>
  </si>
  <si>
    <t>Körfez Gayrimenkul Yatırım Ortaklığı A.Ş.</t>
  </si>
  <si>
    <t>KRGYO</t>
  </si>
  <si>
    <t>TREKRFZ00016</t>
  </si>
  <si>
    <t>AvivaSA Emeklilik ve Hayat A.Ş.</t>
  </si>
  <si>
    <t>AVISA</t>
  </si>
  <si>
    <t>TRECUHE00018</t>
  </si>
  <si>
    <t>ULUUN</t>
  </si>
  <si>
    <t>TREULSY00030</t>
  </si>
  <si>
    <t>ULUSE</t>
  </si>
  <si>
    <t>TREULET00014</t>
  </si>
  <si>
    <t>Electrica</t>
  </si>
  <si>
    <t>EL</t>
  </si>
  <si>
    <t>ROELECACNOR5</t>
  </si>
  <si>
    <t>UPDATE1</t>
  </si>
  <si>
    <t xml:space="preserve">HU0000128103 </t>
  </si>
  <si>
    <t>FACC AG</t>
  </si>
  <si>
    <t>FACC</t>
  </si>
  <si>
    <t>AT00000FACC2</t>
  </si>
  <si>
    <t>PLG</t>
  </si>
  <si>
    <t>CZ0005124420</t>
  </si>
  <si>
    <t>HB</t>
  </si>
  <si>
    <t>CY0105570119</t>
  </si>
  <si>
    <t>MOBC</t>
  </si>
  <si>
    <t>CY0104751314</t>
  </si>
  <si>
    <t>TRRE</t>
  </si>
  <si>
    <t>HU0000112859</t>
  </si>
  <si>
    <t>UGE</t>
  </si>
  <si>
    <t>CY0105440511</t>
  </si>
  <si>
    <t>Deutsche Börse</t>
  </si>
  <si>
    <t>BWO</t>
  </si>
  <si>
    <t>AT00BUWOG001</t>
  </si>
  <si>
    <t>SLM Solutions Group AG</t>
  </si>
  <si>
    <t>AM3D</t>
  </si>
  <si>
    <t>DE000A111338</t>
  </si>
  <si>
    <t>Stabilus S.A.</t>
  </si>
  <si>
    <t>STM</t>
  </si>
  <si>
    <t>LU1066226637</t>
  </si>
  <si>
    <t>JJO</t>
  </si>
  <si>
    <t>DE000A1TNS70</t>
  </si>
  <si>
    <t>BMSA</t>
  </si>
  <si>
    <t>LU1075065190</t>
  </si>
  <si>
    <t>8S9</t>
  </si>
  <si>
    <t>DE000A1PHEL8</t>
  </si>
  <si>
    <t>Zalando SE</t>
  </si>
  <si>
    <t>ZAL</t>
  </si>
  <si>
    <t>DE000ZAL1111</t>
  </si>
  <si>
    <t>RKET</t>
  </si>
  <si>
    <t>DE000A12UKK6</t>
  </si>
  <si>
    <t>TLG</t>
  </si>
  <si>
    <t>DE000A12B8Z4</t>
  </si>
  <si>
    <t>FGT</t>
  </si>
  <si>
    <t>DE000A13SX89</t>
  </si>
  <si>
    <t>Euronext</t>
  </si>
  <si>
    <t>ATC</t>
  </si>
  <si>
    <t>LU1014539529</t>
  </si>
  <si>
    <t>ESS</t>
  </si>
  <si>
    <t>PTEPT0AM0005</t>
  </si>
  <si>
    <t>Crossject</t>
  </si>
  <si>
    <t>ALCJ</t>
  </si>
  <si>
    <t>FR0011716265</t>
  </si>
  <si>
    <t>GazTransport et Technigaz  GTT</t>
  </si>
  <si>
    <t>GTT</t>
  </si>
  <si>
    <t>FR0011726835</t>
  </si>
  <si>
    <t>McPhy</t>
  </si>
  <si>
    <t>MCPHY</t>
  </si>
  <si>
    <t>FR0011742329</t>
  </si>
  <si>
    <t>ALONC</t>
  </si>
  <si>
    <t>FR0011766229</t>
  </si>
  <si>
    <t>Genomic Vision</t>
  </si>
  <si>
    <t>GV</t>
  </si>
  <si>
    <t>FR0011799907</t>
  </si>
  <si>
    <t>GTCL</t>
  </si>
  <si>
    <t>SSI</t>
  </si>
  <si>
    <t>FR0010526814</t>
  </si>
  <si>
    <t>Fermentalg</t>
  </si>
  <si>
    <t>FALG</t>
  </si>
  <si>
    <t>FR0011271600</t>
  </si>
  <si>
    <t>TXCL</t>
  </si>
  <si>
    <t>FR0010127662</t>
  </si>
  <si>
    <t>AWOX</t>
  </si>
  <si>
    <t>FR0011800218</t>
  </si>
  <si>
    <t>Theraclion</t>
  </si>
  <si>
    <t>ALTHE</t>
  </si>
  <si>
    <t>FR0010120402</t>
  </si>
  <si>
    <t>MSTY</t>
  </si>
  <si>
    <t>IE00BJYS1G50</t>
  </si>
  <si>
    <t>ALIOX</t>
  </si>
  <si>
    <t>FR0011066885</t>
  </si>
  <si>
    <t>Visiativ</t>
  </si>
  <si>
    <t>ALVIV</t>
  </si>
  <si>
    <t>FR0004029478</t>
  </si>
  <si>
    <t>ALANV</t>
  </si>
  <si>
    <t>FR0011910652</t>
  </si>
  <si>
    <t>Elior</t>
  </si>
  <si>
    <t>ELIOR</t>
  </si>
  <si>
    <t>FR0011950732</t>
  </si>
  <si>
    <t>Pixium Vision</t>
  </si>
  <si>
    <t>PIX</t>
  </si>
  <si>
    <t>FR0011950641</t>
  </si>
  <si>
    <t>ENX</t>
  </si>
  <si>
    <t>NL0006294274</t>
  </si>
  <si>
    <t>Sergeferrari Group</t>
  </si>
  <si>
    <t>SEFER</t>
  </si>
  <si>
    <t>FR0011950682</t>
  </si>
  <si>
    <t>Ontex Group nv</t>
  </si>
  <si>
    <t>ONTEX</t>
  </si>
  <si>
    <t>BE0974276082</t>
  </si>
  <si>
    <t>ASK</t>
  </si>
  <si>
    <t>Worldline</t>
  </si>
  <si>
    <t>WLN</t>
  </si>
  <si>
    <t>FR0011981968</t>
  </si>
  <si>
    <t>Coface sa</t>
  </si>
  <si>
    <t>COFA</t>
  </si>
  <si>
    <t>FR0010667147</t>
  </si>
  <si>
    <t>IMCD NV</t>
  </si>
  <si>
    <t>IMCD</t>
  </si>
  <si>
    <t>NL0010801007</t>
  </si>
  <si>
    <t>VIAD</t>
  </si>
  <si>
    <t>FR0010325241</t>
  </si>
  <si>
    <t>NN Group NV</t>
  </si>
  <si>
    <t>NN</t>
  </si>
  <si>
    <t>NL0010773842</t>
  </si>
  <si>
    <t>Ateme</t>
  </si>
  <si>
    <t>ATEME</t>
  </si>
  <si>
    <t>FR0011992700</t>
  </si>
  <si>
    <t>Voltalia</t>
  </si>
  <si>
    <t>VLTSA</t>
  </si>
  <si>
    <t>FR0011995588</t>
  </si>
  <si>
    <t>Argen X NV</t>
  </si>
  <si>
    <t>ARGX</t>
  </si>
  <si>
    <t>NL0010832176</t>
  </si>
  <si>
    <t>Pershing Square Holdings, LTD</t>
  </si>
  <si>
    <t>PSH</t>
  </si>
  <si>
    <t>GG00BPFJTF46</t>
  </si>
  <si>
    <t>ALSFT</t>
  </si>
  <si>
    <t>FR0011233261</t>
  </si>
  <si>
    <t>PBD</t>
  </si>
  <si>
    <t>DE0007921835</t>
  </si>
  <si>
    <t>Irish Stock Exchange: DHG / London Stock Exchange: DAL</t>
  </si>
  <si>
    <t>IE00BJMZDW83</t>
  </si>
  <si>
    <t>Irish Stock Exchange:MSTY / Euronext Paris: MSTY</t>
  </si>
  <si>
    <t>TINTB LX</t>
  </si>
  <si>
    <t>DE000A1PG7W8</t>
  </si>
  <si>
    <t>GDR</t>
  </si>
  <si>
    <t>FAR2 LX
FAR 1 LX</t>
  </si>
  <si>
    <t>INTR1 LX</t>
  </si>
  <si>
    <t>US45773W1099</t>
  </si>
  <si>
    <t>Brederode S.A</t>
  </si>
  <si>
    <t>BREL LX</t>
  </si>
  <si>
    <t>LU1068091351</t>
  </si>
  <si>
    <t>/</t>
  </si>
  <si>
    <t>LU0976591924</t>
  </si>
  <si>
    <t>ANN LX</t>
  </si>
  <si>
    <t>DE000A1ML7J1</t>
  </si>
  <si>
    <t>HLE LX</t>
  </si>
  <si>
    <t>DE000A13SX22</t>
  </si>
  <si>
    <t>EDIFY LX</t>
  </si>
  <si>
    <t>LU1129894801</t>
  </si>
  <si>
    <t>BIMobject AB</t>
  </si>
  <si>
    <t>BIM</t>
  </si>
  <si>
    <t>Bufab Holding AB</t>
  </si>
  <si>
    <t>BUFAB</t>
  </si>
  <si>
    <t>SE0005677135</t>
  </si>
  <si>
    <t>ISS A/S</t>
  </si>
  <si>
    <t>ISS</t>
  </si>
  <si>
    <t>DK0060542181, DK0060542264</t>
  </si>
  <si>
    <t>10,731,700</t>
  </si>
  <si>
    <t>HEMF</t>
  </si>
  <si>
    <t>SE0005731171</t>
  </si>
  <si>
    <t>OW</t>
  </si>
  <si>
    <t>DK0060548386</t>
  </si>
  <si>
    <t>RECI B</t>
  </si>
  <si>
    <t>SE0005757267</t>
  </si>
  <si>
    <t>Verkkokauppa.com Oyj</t>
  </si>
  <si>
    <t>VERK</t>
  </si>
  <si>
    <t>FI4000049812</t>
  </si>
  <si>
    <t>Doxa AB</t>
  </si>
  <si>
    <t>DOXA</t>
  </si>
  <si>
    <t>DCAR</t>
  </si>
  <si>
    <t>SE0005594728</t>
  </si>
  <si>
    <t>SJOVA</t>
  </si>
  <si>
    <t>IS0000024602</t>
  </si>
  <si>
    <t>ScandiDos AB</t>
  </si>
  <si>
    <t>SDOS</t>
  </si>
  <si>
    <t>Akelius Residential AB</t>
  </si>
  <si>
    <t>AKEL PREF</t>
  </si>
  <si>
    <t>PFAM</t>
  </si>
  <si>
    <t>SE0005881588</t>
  </si>
  <si>
    <t>Herantis Pharma Plc</t>
  </si>
  <si>
    <t>HRTIS</t>
  </si>
  <si>
    <t>FI4000087861</t>
  </si>
  <si>
    <t>Besqab AB</t>
  </si>
  <si>
    <t>BESQ</t>
  </si>
  <si>
    <t>FI4000092523</t>
  </si>
  <si>
    <t>COMH</t>
  </si>
  <si>
    <t>SE0005999778</t>
  </si>
  <si>
    <t>Scandinavian Enviro Systems AB</t>
  </si>
  <si>
    <t>SES</t>
  </si>
  <si>
    <t>SE0005877560</t>
  </si>
  <si>
    <t>Heliospectra AB</t>
  </si>
  <si>
    <t>HELIO</t>
  </si>
  <si>
    <t>SE0005933082</t>
  </si>
  <si>
    <t>Bactiguard Holding AB</t>
  </si>
  <si>
    <t>BACTI B</t>
  </si>
  <si>
    <t>SE0005878741</t>
  </si>
  <si>
    <t>Hanza Holding AB</t>
  </si>
  <si>
    <t>HANZA</t>
  </si>
  <si>
    <t>SE0005878543</t>
  </si>
  <si>
    <t>Scandi Standard AB</t>
  </si>
  <si>
    <t>SCST</t>
  </si>
  <si>
    <t>SE0005999760</t>
  </si>
  <si>
    <t>LIDDS AB</t>
  </si>
  <si>
    <t>LIDDS</t>
  </si>
  <si>
    <t>SE0001958612</t>
  </si>
  <si>
    <t>DDM Holding AG</t>
  </si>
  <si>
    <t>DDM</t>
  </si>
  <si>
    <t>CH0246292343</t>
  </si>
  <si>
    <t>ITAL SDB</t>
  </si>
  <si>
    <t>SE0006143103</t>
  </si>
  <si>
    <t>Advenica AB</t>
  </si>
  <si>
    <t>ADVE</t>
  </si>
  <si>
    <t>SE0006219473</t>
  </si>
  <si>
    <t>Inwido AB</t>
  </si>
  <si>
    <t>INWI</t>
  </si>
  <si>
    <t>SE0006220018</t>
  </si>
  <si>
    <t>Gränges AB</t>
  </si>
  <si>
    <t>GRNG</t>
  </si>
  <si>
    <t>SE0006288015</t>
  </si>
  <si>
    <t>SE0006117297</t>
  </si>
  <si>
    <t>Absolent Group AB</t>
  </si>
  <si>
    <t>ABSO</t>
  </si>
  <si>
    <t>SE0006256558</t>
  </si>
  <si>
    <t>Christian Berner Tech Trade AB</t>
  </si>
  <si>
    <t>CBTT B</t>
  </si>
  <si>
    <t>SE0006143129</t>
  </si>
  <si>
    <t>SPRINT</t>
  </si>
  <si>
    <t>Arcoma AB</t>
  </si>
  <si>
    <t>ARCOMA</t>
  </si>
  <si>
    <t>SE0006219176</t>
  </si>
  <si>
    <t>Nexstim Oyj</t>
  </si>
  <si>
    <t>NXTMH</t>
  </si>
  <si>
    <t>Lifco AB</t>
  </si>
  <si>
    <t>LIFCO B</t>
  </si>
  <si>
    <t>United Bankers Oyj</t>
  </si>
  <si>
    <t>UNIAV</t>
  </si>
  <si>
    <t>FI4000081427</t>
  </si>
  <si>
    <t>Thule Group AB</t>
  </si>
  <si>
    <t>THULE</t>
  </si>
  <si>
    <t>SE0006422390</t>
  </si>
  <si>
    <t>AUTO</t>
  </si>
  <si>
    <t>SE0006426508</t>
  </si>
  <si>
    <t>NP3 Fastigheter AB</t>
  </si>
  <si>
    <t>NP3</t>
  </si>
  <si>
    <t>SE0006342333</t>
  </si>
  <si>
    <t>Nixu Oyj</t>
  </si>
  <si>
    <t>NIXU</t>
  </si>
  <si>
    <t>FI0009008387</t>
  </si>
  <si>
    <t>TOBIN PREF</t>
  </si>
  <si>
    <t>SE0006117487</t>
  </si>
  <si>
    <t>PowerCell Sweden AB</t>
  </si>
  <si>
    <t>PCELL</t>
  </si>
  <si>
    <t>SE0006425815</t>
  </si>
  <si>
    <t>Byggmästare Anders J Ahlström Holding AB</t>
  </si>
  <si>
    <t>(AJA BTA B) AJA B</t>
  </si>
  <si>
    <t>TIL</t>
  </si>
  <si>
    <t>MHY849271058</t>
  </si>
  <si>
    <t>VARDIA</t>
  </si>
  <si>
    <t>NO0010593544</t>
  </si>
  <si>
    <t>Scanship Holding</t>
  </si>
  <si>
    <t>SSHIP</t>
  </si>
  <si>
    <t>NO0010708068</t>
  </si>
  <si>
    <t>Avance Gas Holding</t>
  </si>
  <si>
    <t>AVANCE</t>
  </si>
  <si>
    <t>BMG067231032</t>
  </si>
  <si>
    <t>APCL</t>
  </si>
  <si>
    <t>AU000000AOQ0</t>
  </si>
  <si>
    <t>Zalaris</t>
  </si>
  <si>
    <t>NO0010708910</t>
  </si>
  <si>
    <t>NEXT Biometrics Group</t>
  </si>
  <si>
    <t>NEXT</t>
  </si>
  <si>
    <t>NO0010629108</t>
  </si>
  <si>
    <t>CXENSE</t>
  </si>
  <si>
    <t>NO0010671068</t>
  </si>
  <si>
    <t>Havyard Group</t>
  </si>
  <si>
    <t>HYARD</t>
  </si>
  <si>
    <t>NO0010708605</t>
  </si>
  <si>
    <t>SENDEX</t>
  </si>
  <si>
    <t>DK0060563427</t>
  </si>
  <si>
    <t>Scatec Solar</t>
  </si>
  <si>
    <t>SSO</t>
  </si>
  <si>
    <t>NO0010715139</t>
  </si>
  <si>
    <t>XXL</t>
  </si>
  <si>
    <t>NO0010716863</t>
  </si>
  <si>
    <t>Entra</t>
  </si>
  <si>
    <t>ENTRA</t>
  </si>
  <si>
    <t>NO0010716418</t>
  </si>
  <si>
    <t>RAKP</t>
  </si>
  <si>
    <t>GB00BRGBL804</t>
  </si>
  <si>
    <t>RENO</t>
  </si>
  <si>
    <t>NO0010723141</t>
  </si>
  <si>
    <t>SIX Swiss Exchange</t>
  </si>
  <si>
    <t>Thurgauer Kantonalbank</t>
  </si>
  <si>
    <t>TKBP</t>
  </si>
  <si>
    <t>CH0231351104</t>
  </si>
  <si>
    <t>Bravofly Rumbo Group</t>
  </si>
  <si>
    <t>BRG</t>
  </si>
  <si>
    <t>NL0010733960</t>
  </si>
  <si>
    <t>SFS Group AG</t>
  </si>
  <si>
    <t>SFSN</t>
  </si>
  <si>
    <t>CH0239229302</t>
  </si>
  <si>
    <t>HIAG Immobilien Holding AG</t>
  </si>
  <si>
    <t>HIAG</t>
  </si>
  <si>
    <t>CH0239518779</t>
  </si>
  <si>
    <t>Glarner Kantonalbank</t>
  </si>
  <si>
    <t>GLKBN</t>
  </si>
  <si>
    <t>CH0189396655</t>
  </si>
  <si>
    <t>Molecular Partners AG</t>
  </si>
  <si>
    <t>MOLN</t>
  </si>
  <si>
    <t>CH0256379097</t>
  </si>
  <si>
    <t xml:space="preserve">RM </t>
  </si>
  <si>
    <t>VISTAL GDYNIA S.A.</t>
  </si>
  <si>
    <t>VTL</t>
  </si>
  <si>
    <t>PLVTLGD00010</t>
  </si>
  <si>
    <t>MFO S.A.</t>
  </si>
  <si>
    <t>MFO</t>
  </si>
  <si>
    <t>PLMFO0000013</t>
  </si>
  <si>
    <t>COMPERIA.PL S.A.</t>
  </si>
  <si>
    <t>CPL</t>
  </si>
  <si>
    <t>PLCOMPR00010</t>
  </si>
  <si>
    <t>LIVECHAT SOFTWARE S.A.</t>
  </si>
  <si>
    <t>LVC</t>
  </si>
  <si>
    <t>PLLVTSF00010</t>
  </si>
  <si>
    <t>PCM</t>
  </si>
  <si>
    <t>PLPRMCM00048</t>
  </si>
  <si>
    <t>PCR</t>
  </si>
  <si>
    <t>PLPCCRK00076</t>
  </si>
  <si>
    <t>TPH</t>
  </si>
  <si>
    <t>PLTHP0000011</t>
  </si>
  <si>
    <t>TOR</t>
  </si>
  <si>
    <t>PLTORPL00016</t>
  </si>
  <si>
    <t>ALI</t>
  </si>
  <si>
    <t>PLATTFI00018</t>
  </si>
  <si>
    <t>AML</t>
  </si>
  <si>
    <t>PLALMTL00023</t>
  </si>
  <si>
    <t>PWX</t>
  </si>
  <si>
    <t>PLPOLWX00026</t>
  </si>
  <si>
    <t>CDL</t>
  </si>
  <si>
    <t>PLCDRL000043</t>
  </si>
  <si>
    <t>SKH</t>
  </si>
  <si>
    <t>PLSKRBH00014</t>
  </si>
  <si>
    <t>VGO</t>
  </si>
  <si>
    <t>PLVIGOS00015</t>
  </si>
  <si>
    <t>SLV</t>
  </si>
  <si>
    <t>PLSELVT00013</t>
  </si>
  <si>
    <t>****Oslo Børs and The Financial Supervisory Authority of Norway have decided to suspend the shares of RenoNorden the 19/09/2017</t>
  </si>
  <si>
    <t>Mediterranean Towers</t>
  </si>
  <si>
    <t>MDTR</t>
  </si>
  <si>
    <t>IL0011315236</t>
  </si>
  <si>
    <t>Skyline</t>
  </si>
  <si>
    <t>SKLN</t>
  </si>
  <si>
    <t>CA83084Y1007</t>
  </si>
  <si>
    <t>Ashtrom Group</t>
  </si>
  <si>
    <t>ASHG</t>
  </si>
  <si>
    <t>IL0011323156</t>
  </si>
  <si>
    <t>Inrom</t>
  </si>
  <si>
    <t>INRM</t>
  </si>
  <si>
    <t>IL0011323560</t>
  </si>
  <si>
    <t>Shapir Engineering</t>
  </si>
  <si>
    <t>SPEN</t>
  </si>
  <si>
    <t>IL0011338758</t>
  </si>
  <si>
    <t>Type of Instrument</t>
  </si>
  <si>
    <t>Irish Stock Exchange: IRES / London Stock Exchange:n/a</t>
  </si>
  <si>
    <t xml:space="preserve">                    n/a</t>
  </si>
  <si>
    <t>Sjóvá-Almennar tryggingar hf.</t>
  </si>
  <si>
    <t>Listing Date</t>
  </si>
  <si>
    <t>Domestic/Foreign</t>
  </si>
  <si>
    <t>Market Type</t>
  </si>
  <si>
    <t>Company Name</t>
  </si>
  <si>
    <t>Total Market Capitalisation on First Trading Day (EUR m)</t>
  </si>
  <si>
    <t>Newly Issued Shares</t>
  </si>
  <si>
    <t>Already Issued Shares</t>
  </si>
  <si>
    <t>Sum of Newly and Already Issued Shares</t>
  </si>
  <si>
    <t>List of IPOs - 2014</t>
  </si>
  <si>
    <t>Investment Flows (EUR m)</t>
  </si>
  <si>
    <t>Athens Stock Exchange</t>
  </si>
  <si>
    <t>*Delisted</t>
  </si>
  <si>
    <t>***Aquired by Ins Insurance</t>
  </si>
  <si>
    <t xml:space="preserve">**New shares issued for consideration of the debt as part of the conversion process of title HELLENIC BANK PUBLIC COMPANY LTD – CONVERTIBLE CAPITAL SECURITIES 1
</t>
  </si>
  <si>
    <t>ELTECH ANEMOS S.A.*</t>
  </si>
  <si>
    <t>Pivovary Lobkowicz Group, a.s.*</t>
  </si>
  <si>
    <t>TrophyResort Nyrt*</t>
  </si>
  <si>
    <t>Altice SA *</t>
  </si>
  <si>
    <t>Espirito Santo Saude SGPS SA *</t>
  </si>
  <si>
    <t>Innoveox *</t>
  </si>
  <si>
    <t>Mobile &amp; Commerce Solutions Plc*</t>
  </si>
  <si>
    <t>InoteraMemories Inc.*</t>
  </si>
  <si>
    <t>Nasdaq</t>
  </si>
  <si>
    <t>HZLA-R-A</t>
  </si>
  <si>
    <t>HRHZLARA0000</t>
  </si>
  <si>
    <t>GRAF-R-A</t>
  </si>
  <si>
    <t>HRGRAFRA0009</t>
  </si>
  <si>
    <t>HRUC-R-A</t>
  </si>
  <si>
    <t>HRHRUCRA0007</t>
  </si>
  <si>
    <t>JDGL-R-A</t>
  </si>
  <si>
    <t>HRJDGLRA0008</t>
  </si>
  <si>
    <t>MTSM-R-A</t>
  </si>
  <si>
    <t>HRMTSMRA0000</t>
  </si>
  <si>
    <t>PVCM-R-A</t>
  </si>
  <si>
    <t>HRPVCMRA0001</t>
  </si>
  <si>
    <t>STPL-R-A</t>
  </si>
  <si>
    <t>HRSTPLRA0008</t>
  </si>
  <si>
    <t>TUPD-R-A</t>
  </si>
  <si>
    <t>HRTUPDRA0004</t>
  </si>
  <si>
    <t>Bucharest Stock Exchange</t>
  </si>
  <si>
    <t>Budapest Stock Exchange</t>
  </si>
  <si>
    <t>Cyprus Stock Exchange</t>
  </si>
  <si>
    <t>Luxembourg Stock Exchange</t>
  </si>
  <si>
    <t>Warsaw Stock Exchange</t>
  </si>
  <si>
    <t>Zagreb Stock Exchange</t>
  </si>
  <si>
    <t>Tel Aviv Stock Exchange</t>
  </si>
  <si>
    <t>Shares</t>
  </si>
  <si>
    <t>Vienna Stock Exchange</t>
  </si>
  <si>
    <t>Prague Stock Exchange</t>
  </si>
  <si>
    <t xml:space="preserve"> n/a </t>
  </si>
  <si>
    <r>
      <t>Sector Code</t>
    </r>
    <r>
      <rPr>
        <vertAlign val="superscript"/>
        <sz val="12"/>
        <color theme="1"/>
        <rFont val="Trebuchet MS"/>
        <family val="2"/>
      </rPr>
      <t>1</t>
    </r>
  </si>
  <si>
    <r>
      <t>Sector Name</t>
    </r>
    <r>
      <rPr>
        <vertAlign val="superscript"/>
        <sz val="12"/>
        <color theme="1"/>
        <rFont val="Trebuchet MS"/>
        <family val="2"/>
      </rPr>
      <t>1</t>
    </r>
  </si>
  <si>
    <t>ICB</t>
  </si>
  <si>
    <t>GICS</t>
  </si>
  <si>
    <t>Proprietary</t>
  </si>
  <si>
    <r>
      <rPr>
        <vertAlign val="superscript"/>
        <sz val="11"/>
        <color theme="1"/>
        <rFont val="Trebuchet MS"/>
        <family val="2"/>
      </rPr>
      <t>1</t>
    </r>
    <r>
      <rPr>
        <sz val="11"/>
        <color theme="1"/>
        <rFont val="Trebuchet MS"/>
        <family val="2"/>
      </rPr>
      <t>Only at first level</t>
    </r>
  </si>
  <si>
    <t>Beverages</t>
  </si>
  <si>
    <t>Financial Services</t>
  </si>
  <si>
    <t>Industrial</t>
  </si>
  <si>
    <t>Automobile</t>
  </si>
  <si>
    <t>Construction</t>
  </si>
  <si>
    <t>Retail</t>
  </si>
  <si>
    <t>Software</t>
  </si>
  <si>
    <t>Consumer</t>
  </si>
  <si>
    <t>The sector name proprietary classification for Deutsche Börse is based on the Group's own classification.</t>
  </si>
  <si>
    <t>Technology</t>
  </si>
  <si>
    <t>Information Technology</t>
  </si>
  <si>
    <t>Technology and Telecomunications</t>
  </si>
  <si>
    <t>Consumer Discretionary</t>
  </si>
  <si>
    <t>Consumer Services</t>
  </si>
  <si>
    <t>Real Estate</t>
  </si>
  <si>
    <t>Industrials</t>
  </si>
  <si>
    <t>Basic Materials, Industry and Constr.</t>
  </si>
  <si>
    <t>Utilities</t>
  </si>
  <si>
    <t>Petrol and Power</t>
  </si>
  <si>
    <t>Financials</t>
  </si>
  <si>
    <t xml:space="preserve">                 -  </t>
  </si>
  <si>
    <t>Health Care</t>
  </si>
  <si>
    <t>Hispania Activos Inmobiliarios, S.A.*</t>
  </si>
  <si>
    <t>NPG Technology*</t>
  </si>
  <si>
    <t>Cerbium Holding*</t>
  </si>
  <si>
    <t>EDIFY S.A.*</t>
  </si>
  <si>
    <t>Trade and Services</t>
  </si>
  <si>
    <t>Consumer goods</t>
  </si>
  <si>
    <t>Chemicals and Materials</t>
  </si>
  <si>
    <t>Chemical and Materials</t>
  </si>
  <si>
    <t>Telecommunications</t>
  </si>
  <si>
    <t>Energy</t>
  </si>
  <si>
    <t>Consumer Staples</t>
  </si>
  <si>
    <t>Basic Materials</t>
  </si>
  <si>
    <t>SE0005466406 / SE0011644376</t>
  </si>
  <si>
    <t>Hemfosa Fastigheter AB*</t>
  </si>
  <si>
    <t>OW Bunker A/S*</t>
  </si>
  <si>
    <t>SE0005624756</t>
  </si>
  <si>
    <t>SE0005768124</t>
  </si>
  <si>
    <t>SE0005936713 / SE0013110186</t>
  </si>
  <si>
    <t>Phone Family AB*</t>
  </si>
  <si>
    <t>SE0005991411</t>
  </si>
  <si>
    <t>Com Hem Holding AB*</t>
  </si>
  <si>
    <t>SE0006343745</t>
  </si>
  <si>
    <t>BAYN / HUMBLE</t>
  </si>
  <si>
    <t>FI4000102678 / FI4000506811</t>
  </si>
  <si>
    <t>SE0006370730 / SE0015949201</t>
  </si>
  <si>
    <t>VA Automotive i Hässleholm AB*</t>
  </si>
  <si>
    <t>Tobin Properties AB*</t>
  </si>
  <si>
    <t>SE0006510509 / SE0006510491</t>
  </si>
  <si>
    <t>Bayn Europe AB</t>
  </si>
  <si>
    <t>Sprint Bioscience AB</t>
  </si>
  <si>
    <t>Axiare Patrimonio Socimi, S.A.*</t>
  </si>
  <si>
    <t>Shares/GDRs</t>
  </si>
  <si>
    <t>Ulusoy Un Sanayi ve Ticaret A.Ş.</t>
  </si>
  <si>
    <t>Ulusoy Elektrik İmalat Taahhüt Ticaret A.Ş.</t>
  </si>
  <si>
    <t>Borsa Istanbul[1]</t>
  </si>
  <si>
    <t>[1] No longer member of FESE, data is discontinued</t>
  </si>
  <si>
    <t>Irish Stock Exchange[2]</t>
  </si>
  <si>
    <t>[2] ISE operates under the trading name Euronext Dublin since 2019</t>
  </si>
  <si>
    <t>Oslo Børs[3]</t>
  </si>
  <si>
    <t>[3] Oslo Bors operates under the trading name Euronext Oslo since 2020</t>
  </si>
  <si>
    <t>***** African Petroleum Corporation has undergone a merger with PetroNor</t>
  </si>
  <si>
    <t>Norbi Update Lowcarb Plc.*</t>
  </si>
  <si>
    <t>Hellenic Bank Public Company LTD**</t>
  </si>
  <si>
    <t>Home Meal*</t>
  </si>
  <si>
    <t>Universal Golf Enterprises PLC</t>
  </si>
  <si>
    <t>BUWOG AG*</t>
  </si>
  <si>
    <t>US30733T2069 / US30733T1079</t>
  </si>
  <si>
    <t>JJ Auto AG*</t>
  </si>
  <si>
    <t>Delisting date</t>
  </si>
  <si>
    <t>Fenghua SoleTech AG*</t>
  </si>
  <si>
    <t>Discontinued</t>
  </si>
  <si>
    <t>Unknown</t>
  </si>
  <si>
    <t>Rocket Internet AG*</t>
  </si>
  <si>
    <t>Dalata Hotel Group plc-esm</t>
  </si>
  <si>
    <t>Iish Residential Properties REIT plc</t>
  </si>
  <si>
    <t>Far Eastern International Bank</t>
  </si>
  <si>
    <t>D. Carnegie &amp; Co AB*</t>
  </si>
  <si>
    <t>Hoteli Zlatni Rat d.d.*</t>
  </si>
  <si>
    <t>Fenghua Soletech AG*</t>
  </si>
  <si>
    <t>Italeaf S.p.A. SDB*</t>
  </si>
  <si>
    <t xml:space="preserve">Partners Group Direct Mezzanine 2013 SICAR </t>
  </si>
  <si>
    <t>Tinbright AG*</t>
  </si>
  <si>
    <t>Prime Car Management S.A.*</t>
  </si>
  <si>
    <t>Pcc Rokita S.A.</t>
  </si>
  <si>
    <t>Tele-Polska Holding S.A.</t>
  </si>
  <si>
    <t>Torpol S.A.</t>
  </si>
  <si>
    <t>Altus Tfi S.A.</t>
  </si>
  <si>
    <t>Alumetal S.A.</t>
  </si>
  <si>
    <t>Polwax S.A.</t>
  </si>
  <si>
    <t>Cdrl S.A.</t>
  </si>
  <si>
    <t>Skarbiec Holding S.A.</t>
  </si>
  <si>
    <t>Vigo System S.A.</t>
  </si>
  <si>
    <t>Selvita S.A.</t>
  </si>
  <si>
    <t>Engineering Consulting Group*</t>
  </si>
  <si>
    <t>Vonovia SE</t>
  </si>
  <si>
    <t>Hella KGAA Hueck &amp; Co.</t>
  </si>
  <si>
    <t>Grafičar d.d.*</t>
  </si>
  <si>
    <t>Heruc d.d.*</t>
  </si>
  <si>
    <t>Jadran - Galenski Laboratorij d.d.*</t>
  </si>
  <si>
    <t>Monter-Strojarske Montaže d.d.*</t>
  </si>
  <si>
    <t>Pevec d.d.*</t>
  </si>
  <si>
    <t>Stražaplastika d.d.*</t>
  </si>
  <si>
    <t>Tup d.d.*</t>
  </si>
  <si>
    <t>Recipharm AB*</t>
  </si>
  <si>
    <t>SE0006261046</t>
  </si>
  <si>
    <t>FR0011790542 / FR0013399474</t>
  </si>
  <si>
    <t>FR0011980077 / FR0013318813</t>
  </si>
  <si>
    <t>SE0015657697 / SE0006422317</t>
  </si>
  <si>
    <t>STUDBO</t>
  </si>
  <si>
    <t>LOUD</t>
  </si>
  <si>
    <t>******* Bonzun AB is the company name since 13/10/2021 (new ISIN: SE0017082506), before it was Stresscompany AB and Papilly AB successively</t>
  </si>
  <si>
    <t>SE0017082506 / SE0005849205</t>
  </si>
  <si>
    <t>BONZUN</t>
  </si>
  <si>
    <t>SFTR</t>
  </si>
  <si>
    <t>Loudspring Oyj******</t>
  </si>
  <si>
    <t>Safeture AB******</t>
  </si>
  <si>
    <t>Bonzun AB*******</t>
  </si>
  <si>
    <t>******Company initially listed with a different name (same ISIN)</t>
  </si>
  <si>
    <t xml:space="preserve">********* Prime Living AB  changed name to Studentbostäder i Sverige AB (new ISIN: SE0015657697) on 14/12/2020 </t>
  </si>
  <si>
    <t>Studentbostäder i Norden AB*********</t>
  </si>
  <si>
    <t>******** Verisec AB changed name to Freja eID Group (new ISIN: SE0015950308) on 10/11/2020</t>
  </si>
  <si>
    <t>SE0015950308 / SE0006343950</t>
  </si>
  <si>
    <t>Freja eID Group********</t>
  </si>
  <si>
    <t>FREJA</t>
  </si>
  <si>
    <t>Braas Monier Building Group S.A.*</t>
  </si>
  <si>
    <t>Snowbird AG*</t>
  </si>
  <si>
    <t>TLG Immobilien AG*</t>
  </si>
  <si>
    <t>//</t>
  </si>
  <si>
    <t>Oncodesign *</t>
  </si>
  <si>
    <t>Genticel *</t>
  </si>
  <si>
    <t>Supersonic Imagine *</t>
  </si>
  <si>
    <t>Txcell *</t>
  </si>
  <si>
    <t>Awox *</t>
  </si>
  <si>
    <t>Mainstay Medical *</t>
  </si>
  <si>
    <t>Anevia *</t>
  </si>
  <si>
    <t>Viadeo *</t>
  </si>
  <si>
    <t>Safti Groupe **</t>
  </si>
  <si>
    <t>Probiodrug *</t>
  </si>
  <si>
    <t>IE00BJ34P519</t>
  </si>
  <si>
    <t>Mainstay Medical International plc-esm *</t>
  </si>
  <si>
    <t>Tanker Investments *</t>
  </si>
  <si>
    <t>Vardia Insurance Group ***</t>
  </si>
  <si>
    <t>African Petroleum Corporation *****</t>
  </si>
  <si>
    <t>Cxense *</t>
  </si>
  <si>
    <t>Serendex Pharmaceuticals *</t>
  </si>
  <si>
    <t>RAK Petroleum *</t>
  </si>
  <si>
    <t>RenoNorden 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</si>
</sst>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sz val="11"/>
      <color theme="1"/>
      <name val="Trebuchet MS"/>
      <family val="2"/>
    </font>
    <font>
      <sz val="11"/>
      <color theme="1"/>
      <name val="Trebuchet MS"/>
      <family val="2"/>
    </font>
    <font>
      <sz val="11"/>
      <color theme="1"/>
      <name val="Trebuchet MS"/>
      <family val="2"/>
    </font>
    <font>
      <sz val="11"/>
      <color theme="1"/>
      <name val="Trebuchet MS"/>
      <family val="2"/>
    </font>
    <font>
      <sz val="8"/>
      <color rgb="FF000000"/>
      <name val="Trebuchet MS"/>
      <family val="2"/>
    </font>
    <font>
      <sz val="11"/>
      <color theme="1"/>
      <name val="Trebuchet MS"/>
      <family val="2"/>
    </font>
    <font>
      <sz val="12"/>
      <color rgb="FF000000"/>
      <name val="Trebuchet MS"/>
      <family val="2"/>
    </font>
    <font>
      <sz val="12"/>
      <color theme="1"/>
      <name val="Trebuchet MS"/>
      <family val="2"/>
    </font>
    <font>
      <b/>
      <sz val="12"/>
      <color rgb="FF000000"/>
      <name val="Trebuchet MS"/>
      <family val="2"/>
    </font>
    <font>
      <b/>
      <sz val="12"/>
      <color theme="1"/>
      <name val="Trebuchet MS"/>
      <family val="2"/>
    </font>
    <font>
      <b/>
      <sz val="20"/>
      <color rgb="FF25346C"/>
      <name val="Trebuchet MS"/>
      <family val="2"/>
    </font>
    <font>
      <sz val="20"/>
      <color rgb="FF25346C"/>
      <name val="Trebuchet MS"/>
      <family val="2"/>
    </font>
    <font>
      <sz val="11"/>
      <color theme="1"/>
      <name val="Calibri"/>
      <family val="2"/>
      <scheme val="minor"/>
    </font>
    <font>
      <vertAlign val="superscript"/>
      <sz val="12"/>
      <color theme="1"/>
      <name val="Trebuchet MS"/>
      <family val="2"/>
    </font>
    <font>
      <vertAlign val="superscript"/>
      <sz val="11"/>
      <color theme="1"/>
      <name val="Trebuchet MS"/>
      <family val="2"/>
    </font>
    <font>
      <sz val="12"/>
      <name val="Trebuchet MS"/>
      <family val="2"/>
    </font>
    <font>
      <sz val="12"/>
      <color rgb="FF00B050"/>
      <name val="Trebuchet MS"/>
      <family val="2"/>
    </font>
    <font>
      <sz val="10"/>
      <name val="Arial"/>
      <family val="2"/>
    </font>
    <font>
      <sz val="12"/>
      <color theme="1"/>
      <name val="Arial"/>
      <family val="2"/>
      <charset val="177"/>
    </font>
    <font>
      <sz val="12"/>
      <color theme="0" tint="-0.499984740745262"/>
      <name val="Trebuchet MS"/>
      <family val="2"/>
    </font>
    <font>
      <sz val="11"/>
      <color theme="0"/>
      <name val="Trebuchet MS"/>
      <family val="2"/>
    </font>
    <font>
      <sz val="20"/>
      <color theme="0"/>
      <name val="Trebuchet MS"/>
      <family val="2"/>
    </font>
    <font>
      <b/>
      <sz val="12"/>
      <color theme="0"/>
      <name val="Trebuchet MS"/>
      <family val="2"/>
    </font>
    <font>
      <sz val="12"/>
      <color theme="0"/>
      <name val="Trebuchet MS"/>
      <family val="2"/>
    </font>
    <font>
      <sz val="12"/>
      <color theme="1" tint="0.499984740745262"/>
      <name val="Trebuchet MS"/>
      <family val="2"/>
    </font>
    <font>
      <sz val="11"/>
      <color theme="0" tint="-0.499984740745262"/>
      <name val="Trebuchet MS"/>
      <family val="2"/>
    </font>
    <font>
      <sz val="12"/>
      <color indexed="23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auto="1"/>
      </bottom>
      <diagonal/>
    </border>
  </borders>
  <cellStyleXfs count="7">
    <xf numFmtId="0" fontId="0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9" fillId="0" borderId="0"/>
    <xf numFmtId="0" fontId="20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130">
    <xf numFmtId="0" fontId="0" fillId="0" borderId="0" xfId="0"/>
    <xf numFmtId="0" fontId="7" fillId="0" borderId="0" xfId="0" applyFont="1"/>
    <xf numFmtId="0" fontId="9" fillId="0" borderId="0" xfId="0" applyFont="1"/>
    <xf numFmtId="0" fontId="11" fillId="0" borderId="0" xfId="0" applyFont="1"/>
    <xf numFmtId="0" fontId="11" fillId="2" borderId="7" xfId="0" applyFont="1" applyFill="1" applyBorder="1"/>
    <xf numFmtId="0" fontId="13" fillId="0" borderId="0" xfId="0" applyFont="1"/>
    <xf numFmtId="0" fontId="7" fillId="0" borderId="5" xfId="0" applyFont="1" applyBorder="1"/>
    <xf numFmtId="14" fontId="6" fillId="0" borderId="0" xfId="0" applyNumberFormat="1" applyFont="1"/>
    <xf numFmtId="14" fontId="12" fillId="0" borderId="0" xfId="0" applyNumberFormat="1" applyFont="1"/>
    <xf numFmtId="14" fontId="7" fillId="0" borderId="0" xfId="0" applyNumberFormat="1" applyFont="1"/>
    <xf numFmtId="14" fontId="11" fillId="2" borderId="2" xfId="0" applyNumberFormat="1" applyFont="1" applyFill="1" applyBorder="1"/>
    <xf numFmtId="165" fontId="7" fillId="0" borderId="0" xfId="1" applyNumberFormat="1" applyFont="1"/>
    <xf numFmtId="165" fontId="13" fillId="0" borderId="0" xfId="1" applyNumberFormat="1" applyFont="1"/>
    <xf numFmtId="0" fontId="7" fillId="0" borderId="0" xfId="0" applyFont="1" applyAlignment="1">
      <alignment horizontal="left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4" fillId="0" borderId="0" xfId="0" applyFont="1"/>
    <xf numFmtId="0" fontId="9" fillId="3" borderId="0" xfId="0" applyFont="1" applyFill="1"/>
    <xf numFmtId="164" fontId="8" fillId="3" borderId="0" xfId="1" applyNumberFormat="1" applyFont="1" applyFill="1" applyBorder="1" applyAlignment="1">
      <alignment horizontal="right" vertical="center"/>
    </xf>
    <xf numFmtId="0" fontId="3" fillId="0" borderId="0" xfId="0" applyFont="1"/>
    <xf numFmtId="3" fontId="9" fillId="3" borderId="0" xfId="0" applyNumberFormat="1" applyFont="1" applyFill="1"/>
    <xf numFmtId="0" fontId="0" fillId="3" borderId="0" xfId="0" applyFill="1"/>
    <xf numFmtId="164" fontId="18" fillId="3" borderId="0" xfId="1" applyNumberFormat="1" applyFont="1" applyFill="1" applyBorder="1" applyAlignment="1">
      <alignment horizontal="right" vertical="center"/>
    </xf>
    <xf numFmtId="0" fontId="17" fillId="3" borderId="0" xfId="0" applyFont="1" applyFill="1"/>
    <xf numFmtId="0" fontId="17" fillId="0" borderId="9" xfId="0" applyFont="1" applyBorder="1" applyAlignment="1">
      <alignment horizontal="left" vertical="center"/>
    </xf>
    <xf numFmtId="0" fontId="17" fillId="3" borderId="8" xfId="0" applyFont="1" applyFill="1" applyBorder="1" applyAlignment="1">
      <alignment horizontal="right" vertical="center"/>
    </xf>
    <xf numFmtId="14" fontId="17" fillId="0" borderId="9" xfId="0" applyNumberFormat="1" applyFont="1" applyBorder="1" applyAlignment="1">
      <alignment horizontal="right" vertical="center"/>
    </xf>
    <xf numFmtId="0" fontId="17" fillId="0" borderId="9" xfId="0" applyFont="1" applyBorder="1" applyAlignment="1">
      <alignment horizontal="right" vertical="center"/>
    </xf>
    <xf numFmtId="165" fontId="17" fillId="0" borderId="9" xfId="1" applyNumberFormat="1" applyFont="1" applyBorder="1" applyAlignment="1">
      <alignment horizontal="right" vertical="center"/>
    </xf>
    <xf numFmtId="164" fontId="17" fillId="0" borderId="9" xfId="1" applyNumberFormat="1" applyFont="1" applyBorder="1" applyAlignment="1">
      <alignment horizontal="right" vertical="center"/>
    </xf>
    <xf numFmtId="0" fontId="17" fillId="0" borderId="8" xfId="0" applyFont="1" applyBorder="1" applyAlignment="1">
      <alignment horizontal="right" vertical="center"/>
    </xf>
    <xf numFmtId="0" fontId="17" fillId="0" borderId="8" xfId="0" applyFont="1" applyBorder="1" applyAlignment="1">
      <alignment horizontal="left" vertical="center"/>
    </xf>
    <xf numFmtId="14" fontId="17" fillId="0" borderId="8" xfId="0" applyNumberFormat="1" applyFont="1" applyBorder="1" applyAlignment="1">
      <alignment horizontal="right" vertical="center"/>
    </xf>
    <xf numFmtId="165" fontId="17" fillId="0" borderId="8" xfId="1" applyNumberFormat="1" applyFont="1" applyFill="1" applyBorder="1" applyAlignment="1">
      <alignment horizontal="right" vertical="center"/>
    </xf>
    <xf numFmtId="0" fontId="17" fillId="3" borderId="8" xfId="0" applyFont="1" applyFill="1" applyBorder="1" applyAlignment="1">
      <alignment horizontal="left" vertical="center"/>
    </xf>
    <xf numFmtId="14" fontId="17" fillId="3" borderId="8" xfId="0" applyNumberFormat="1" applyFont="1" applyFill="1" applyBorder="1" applyAlignment="1">
      <alignment horizontal="right" vertical="center"/>
    </xf>
    <xf numFmtId="165" fontId="17" fillId="3" borderId="8" xfId="1" applyNumberFormat="1" applyFont="1" applyFill="1" applyBorder="1" applyAlignment="1">
      <alignment horizontal="right" vertical="center"/>
    </xf>
    <xf numFmtId="164" fontId="8" fillId="0" borderId="8" xfId="1" applyNumberFormat="1" applyFont="1" applyFill="1" applyBorder="1" applyAlignment="1">
      <alignment horizontal="right" vertical="center"/>
    </xf>
    <xf numFmtId="0" fontId="21" fillId="0" borderId="9" xfId="0" applyFont="1" applyBorder="1" applyAlignment="1">
      <alignment horizontal="left" vertical="center"/>
    </xf>
    <xf numFmtId="14" fontId="21" fillId="0" borderId="9" xfId="0" applyNumberFormat="1" applyFont="1" applyBorder="1" applyAlignment="1">
      <alignment horizontal="right" vertical="center"/>
    </xf>
    <xf numFmtId="0" fontId="21" fillId="0" borderId="9" xfId="0" applyFont="1" applyBorder="1" applyAlignment="1">
      <alignment horizontal="right" vertical="center"/>
    </xf>
    <xf numFmtId="165" fontId="21" fillId="0" borderId="9" xfId="1" applyNumberFormat="1" applyFont="1" applyBorder="1" applyAlignment="1">
      <alignment horizontal="right" vertical="center"/>
    </xf>
    <xf numFmtId="164" fontId="21" fillId="0" borderId="9" xfId="1" applyNumberFormat="1" applyFont="1" applyBorder="1" applyAlignment="1">
      <alignment horizontal="right" vertical="center"/>
    </xf>
    <xf numFmtId="0" fontId="21" fillId="3" borderId="9" xfId="0" applyFont="1" applyFill="1" applyBorder="1" applyAlignment="1">
      <alignment horizontal="left" vertical="center"/>
    </xf>
    <xf numFmtId="14" fontId="21" fillId="3" borderId="9" xfId="0" applyNumberFormat="1" applyFont="1" applyFill="1" applyBorder="1" applyAlignment="1">
      <alignment horizontal="right" vertical="center"/>
    </xf>
    <xf numFmtId="0" fontId="21" fillId="3" borderId="9" xfId="0" applyFont="1" applyFill="1" applyBorder="1" applyAlignment="1">
      <alignment horizontal="right" vertical="center"/>
    </xf>
    <xf numFmtId="165" fontId="21" fillId="3" borderId="9" xfId="1" applyNumberFormat="1" applyFont="1" applyFill="1" applyBorder="1" applyAlignment="1">
      <alignment horizontal="right" vertical="center"/>
    </xf>
    <xf numFmtId="0" fontId="21" fillId="0" borderId="8" xfId="0" applyFont="1" applyBorder="1" applyAlignment="1">
      <alignment horizontal="left" vertical="center"/>
    </xf>
    <xf numFmtId="14" fontId="21" fillId="0" borderId="8" xfId="0" applyNumberFormat="1" applyFont="1" applyBorder="1" applyAlignment="1">
      <alignment horizontal="right" vertical="center"/>
    </xf>
    <xf numFmtId="0" fontId="21" fillId="0" borderId="8" xfId="0" applyFont="1" applyBorder="1" applyAlignment="1">
      <alignment horizontal="right" vertical="center"/>
    </xf>
    <xf numFmtId="0" fontId="21" fillId="3" borderId="8" xfId="0" applyFont="1" applyFill="1" applyBorder="1" applyAlignment="1">
      <alignment horizontal="left" vertical="center"/>
    </xf>
    <xf numFmtId="14" fontId="21" fillId="3" borderId="8" xfId="0" applyNumberFormat="1" applyFont="1" applyFill="1" applyBorder="1" applyAlignment="1">
      <alignment horizontal="right" vertical="center"/>
    </xf>
    <xf numFmtId="0" fontId="21" fillId="3" borderId="8" xfId="0" applyFont="1" applyFill="1" applyBorder="1" applyAlignment="1">
      <alignment horizontal="right" vertical="center"/>
    </xf>
    <xf numFmtId="165" fontId="21" fillId="3" borderId="8" xfId="1" applyNumberFormat="1" applyFont="1" applyFill="1" applyBorder="1" applyAlignment="1">
      <alignment horizontal="right" vertical="center"/>
    </xf>
    <xf numFmtId="165" fontId="21" fillId="0" borderId="8" xfId="1" applyNumberFormat="1" applyFont="1" applyFill="1" applyBorder="1" applyAlignment="1">
      <alignment horizontal="right" vertical="center"/>
    </xf>
    <xf numFmtId="164" fontId="21" fillId="0" borderId="8" xfId="1" applyNumberFormat="1" applyFont="1" applyFill="1" applyBorder="1" applyAlignment="1">
      <alignment horizontal="right" vertical="center"/>
    </xf>
    <xf numFmtId="0" fontId="2" fillId="0" borderId="0" xfId="0" applyFont="1"/>
    <xf numFmtId="164" fontId="17" fillId="0" borderId="9" xfId="1" applyNumberFormat="1" applyFont="1" applyFill="1" applyBorder="1" applyAlignment="1">
      <alignment horizontal="right" vertical="center"/>
    </xf>
    <xf numFmtId="164" fontId="8" fillId="0" borderId="0" xfId="1" applyNumberFormat="1" applyFont="1" applyFill="1" applyBorder="1" applyAlignment="1">
      <alignment horizontal="right" vertical="center"/>
    </xf>
    <xf numFmtId="3" fontId="17" fillId="0" borderId="9" xfId="1" applyNumberFormat="1" applyFont="1" applyFill="1" applyBorder="1" applyAlignment="1">
      <alignment horizontal="right" vertical="center"/>
    </xf>
    <xf numFmtId="0" fontId="22" fillId="0" borderId="0" xfId="0" applyFont="1"/>
    <xf numFmtId="0" fontId="23" fillId="0" borderId="0" xfId="0" applyFont="1"/>
    <xf numFmtId="0" fontId="24" fillId="0" borderId="0" xfId="0" applyFont="1"/>
    <xf numFmtId="14" fontId="25" fillId="0" borderId="0" xfId="0" applyNumberFormat="1" applyFont="1"/>
    <xf numFmtId="0" fontId="26" fillId="3" borderId="8" xfId="0" applyFont="1" applyFill="1" applyBorder="1" applyAlignment="1">
      <alignment horizontal="left" vertical="center"/>
    </xf>
    <xf numFmtId="14" fontId="26" fillId="3" borderId="8" xfId="0" applyNumberFormat="1" applyFont="1" applyFill="1" applyBorder="1" applyAlignment="1">
      <alignment horizontal="right" vertical="center"/>
    </xf>
    <xf numFmtId="0" fontId="26" fillId="3" borderId="8" xfId="0" applyFont="1" applyFill="1" applyBorder="1" applyAlignment="1">
      <alignment horizontal="right" vertical="center"/>
    </xf>
    <xf numFmtId="0" fontId="26" fillId="0" borderId="8" xfId="0" applyFont="1" applyBorder="1" applyAlignment="1">
      <alignment horizontal="right" vertical="center"/>
    </xf>
    <xf numFmtId="165" fontId="26" fillId="3" borderId="8" xfId="1" applyNumberFormat="1" applyFont="1" applyFill="1" applyBorder="1" applyAlignment="1">
      <alignment horizontal="right" vertical="center"/>
    </xf>
    <xf numFmtId="164" fontId="26" fillId="0" borderId="9" xfId="1" applyNumberFormat="1" applyFont="1" applyBorder="1" applyAlignment="1">
      <alignment horizontal="right" vertical="center"/>
    </xf>
    <xf numFmtId="0" fontId="26" fillId="0" borderId="8" xfId="0" applyFont="1" applyBorder="1" applyAlignment="1">
      <alignment horizontal="left" vertical="center"/>
    </xf>
    <xf numFmtId="14" fontId="26" fillId="0" borderId="8" xfId="0" applyNumberFormat="1" applyFont="1" applyBorder="1" applyAlignment="1">
      <alignment horizontal="right" vertical="center"/>
    </xf>
    <xf numFmtId="165" fontId="26" fillId="0" borderId="8" xfId="1" applyNumberFormat="1" applyFont="1" applyFill="1" applyBorder="1" applyAlignment="1">
      <alignment horizontal="right" vertical="center"/>
    </xf>
    <xf numFmtId="164" fontId="26" fillId="0" borderId="9" xfId="1" applyNumberFormat="1" applyFont="1" applyFill="1" applyBorder="1" applyAlignment="1">
      <alignment horizontal="right" vertical="center"/>
    </xf>
    <xf numFmtId="0" fontId="1" fillId="0" borderId="0" xfId="0" applyFont="1"/>
    <xf numFmtId="164" fontId="21" fillId="0" borderId="9" xfId="1" applyNumberFormat="1" applyFont="1" applyFill="1" applyBorder="1" applyAlignment="1">
      <alignment horizontal="right" vertical="center"/>
    </xf>
    <xf numFmtId="1" fontId="7" fillId="0" borderId="0" xfId="0" applyNumberFormat="1" applyFont="1"/>
    <xf numFmtId="1" fontId="13" fillId="0" borderId="0" xfId="0" applyNumberFormat="1" applyFont="1"/>
    <xf numFmtId="1" fontId="7" fillId="0" borderId="5" xfId="0" applyNumberFormat="1" applyFont="1" applyBorder="1"/>
    <xf numFmtId="1" fontId="17" fillId="0" borderId="9" xfId="1" applyNumberFormat="1" applyFont="1" applyFill="1" applyBorder="1" applyAlignment="1">
      <alignment horizontal="right" vertical="center"/>
    </xf>
    <xf numFmtId="1" fontId="21" fillId="0" borderId="9" xfId="1" applyNumberFormat="1" applyFont="1" applyFill="1" applyBorder="1" applyAlignment="1">
      <alignment horizontal="right" vertical="center"/>
    </xf>
    <xf numFmtId="1" fontId="17" fillId="0" borderId="9" xfId="1" applyNumberFormat="1" applyFont="1" applyBorder="1" applyAlignment="1">
      <alignment horizontal="right" vertical="center"/>
    </xf>
    <xf numFmtId="1" fontId="17" fillId="0" borderId="8" xfId="1" applyNumberFormat="1" applyFont="1" applyFill="1" applyBorder="1" applyAlignment="1">
      <alignment horizontal="right" vertical="center"/>
    </xf>
    <xf numFmtId="14" fontId="21" fillId="0" borderId="0" xfId="0" applyNumberFormat="1" applyFont="1"/>
    <xf numFmtId="0" fontId="21" fillId="0" borderId="0" xfId="0" applyFont="1"/>
    <xf numFmtId="0" fontId="27" fillId="0" borderId="0" xfId="0" applyFont="1"/>
    <xf numFmtId="165" fontId="21" fillId="0" borderId="9" xfId="1" applyNumberFormat="1" applyFont="1" applyFill="1" applyBorder="1" applyAlignment="1">
      <alignment horizontal="right" vertical="center"/>
    </xf>
    <xf numFmtId="165" fontId="17" fillId="0" borderId="9" xfId="1" applyNumberFormat="1" applyFont="1" applyFill="1" applyBorder="1" applyAlignment="1">
      <alignment horizontal="right" vertical="center"/>
    </xf>
    <xf numFmtId="164" fontId="17" fillId="0" borderId="19" xfId="1" applyNumberFormat="1" applyFont="1" applyFill="1" applyBorder="1" applyAlignment="1">
      <alignment horizontal="right" vertical="center"/>
    </xf>
    <xf numFmtId="164" fontId="17" fillId="0" borderId="8" xfId="1" applyNumberFormat="1" applyFont="1" applyFill="1" applyBorder="1" applyAlignment="1">
      <alignment horizontal="right" vertical="center"/>
    </xf>
    <xf numFmtId="165" fontId="17" fillId="0" borderId="8" xfId="1" applyNumberFormat="1" applyFont="1" applyBorder="1" applyAlignment="1">
      <alignment horizontal="right" vertical="center"/>
    </xf>
    <xf numFmtId="0" fontId="28" fillId="0" borderId="8" xfId="0" applyFont="1" applyBorder="1" applyAlignment="1">
      <alignment horizontal="left" vertical="center"/>
    </xf>
    <xf numFmtId="14" fontId="28" fillId="0" borderId="8" xfId="0" applyNumberFormat="1" applyFont="1" applyBorder="1" applyAlignment="1">
      <alignment horizontal="right" vertical="center"/>
    </xf>
    <xf numFmtId="0" fontId="28" fillId="0" borderId="8" xfId="0" applyFont="1" applyBorder="1" applyAlignment="1">
      <alignment horizontal="right" vertical="center"/>
    </xf>
    <xf numFmtId="165" fontId="28" fillId="0" borderId="8" xfId="1" applyNumberFormat="1" applyFont="1" applyBorder="1" applyAlignment="1">
      <alignment horizontal="right" vertical="center"/>
    </xf>
    <xf numFmtId="164" fontId="28" fillId="0" borderId="9" xfId="1" applyNumberFormat="1" applyFont="1" applyBorder="1" applyAlignment="1">
      <alignment horizontal="right" vertical="center"/>
    </xf>
    <xf numFmtId="164" fontId="21" fillId="3" borderId="9" xfId="1" applyNumberFormat="1" applyFont="1" applyFill="1" applyBorder="1" applyAlignment="1">
      <alignment horizontal="right" vertical="center"/>
    </xf>
    <xf numFmtId="0" fontId="17" fillId="3" borderId="9" xfId="0" applyFont="1" applyFill="1" applyBorder="1" applyAlignment="1">
      <alignment horizontal="right" vertical="center"/>
    </xf>
    <xf numFmtId="0" fontId="28" fillId="3" borderId="8" xfId="0" applyFont="1" applyFill="1" applyBorder="1" applyAlignment="1">
      <alignment horizontal="right" vertical="center"/>
    </xf>
    <xf numFmtId="0" fontId="8" fillId="0" borderId="9" xfId="0" applyFont="1" applyBorder="1" applyAlignment="1">
      <alignment horizontal="left" vertical="center"/>
    </xf>
    <xf numFmtId="14" fontId="8" fillId="0" borderId="9" xfId="0" applyNumberFormat="1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165" fontId="8" fillId="0" borderId="9" xfId="1" applyNumberFormat="1" applyFont="1" applyBorder="1" applyAlignment="1">
      <alignment horizontal="right" vertical="center"/>
    </xf>
    <xf numFmtId="164" fontId="8" fillId="0" borderId="9" xfId="1" applyNumberFormat="1" applyFont="1" applyBorder="1" applyAlignment="1">
      <alignment horizontal="right" vertical="center"/>
    </xf>
    <xf numFmtId="164" fontId="17" fillId="0" borderId="8" xfId="1" applyNumberFormat="1" applyFont="1" applyBorder="1" applyAlignment="1">
      <alignment horizontal="right" vertical="center"/>
    </xf>
    <xf numFmtId="14" fontId="8" fillId="0" borderId="8" xfId="0" applyNumberFormat="1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165" fontId="8" fillId="0" borderId="8" xfId="1" applyNumberFormat="1" applyFont="1" applyBorder="1" applyAlignment="1">
      <alignment horizontal="right" vertical="center"/>
    </xf>
    <xf numFmtId="164" fontId="8" fillId="0" borderId="8" xfId="1" applyNumberFormat="1" applyFont="1" applyBorder="1" applyAlignment="1">
      <alignment horizontal="right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4" fontId="8" fillId="0" borderId="3" xfId="0" applyNumberFormat="1" applyFont="1" applyBorder="1" applyAlignment="1">
      <alignment horizontal="center" vertical="center"/>
    </xf>
    <xf numFmtId="14" fontId="8" fillId="0" borderId="4" xfId="0" applyNumberFormat="1" applyFont="1" applyBorder="1" applyAlignment="1">
      <alignment horizontal="center" vertical="center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4" xfId="0" applyNumberFormat="1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8" fillId="0" borderId="10" xfId="0" applyFont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25" fillId="0" borderId="18" xfId="0" applyFont="1" applyBorder="1" applyAlignment="1">
      <alignment horizontal="center"/>
    </xf>
  </cellXfs>
  <cellStyles count="7">
    <cellStyle name="Comma" xfId="1" builtinId="3"/>
    <cellStyle name="Comma 2" xfId="2" xr:uid="{385625FC-0DB9-452B-8547-19D8FEC7765A}"/>
    <cellStyle name="Comma 2 2" xfId="6" xr:uid="{140F25D8-19A5-4FED-86D4-625930F1DB58}"/>
    <cellStyle name="Comma 3" xfId="5" xr:uid="{8706ACA9-FE75-4F37-BAB8-CAA49D375EB2}"/>
    <cellStyle name="Normal" xfId="0" builtinId="0"/>
    <cellStyle name="Normal 3" xfId="4" xr:uid="{3FB88E8A-8AFE-486D-993D-CA72F5380DE9}"/>
    <cellStyle name="Normal 5" xfId="3" xr:uid="{74C409D0-B267-4463-81E4-CC5CBAF9B742}"/>
  </cellStyles>
  <dxfs count="0"/>
  <tableStyles count="0" defaultTableStyle="TableStyleMedium2" defaultPivotStyle="PivotStyleLight16"/>
  <colors>
    <mruColors>
      <color rgb="FFFFCC00"/>
      <color rgb="FF2534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fese.eu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http://fese.e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1</xdr:col>
      <xdr:colOff>438812</xdr:colOff>
      <xdr:row>3</xdr:row>
      <xdr:rowOff>150219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549EC95-498C-4772-ABF8-ADA824E0D6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7625" y="0"/>
          <a:ext cx="2314575" cy="764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1</xdr:col>
      <xdr:colOff>278396</xdr:colOff>
      <xdr:row>3</xdr:row>
      <xdr:rowOff>147043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BD411BB-CB4F-4DF4-B03F-F40A24CF5D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7625" y="0"/>
          <a:ext cx="2314575" cy="764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200"/>
  <sheetViews>
    <sheetView showGridLines="0" tabSelected="1" zoomScale="60" zoomScaleNormal="60" workbookViewId="0">
      <pane xSplit="5" ySplit="10" topLeftCell="F11" activePane="bottomRight" state="frozen"/>
      <selection pane="topRight" activeCell="F1" sqref="F1"/>
      <selection pane="bottomLeft" activeCell="A11" sqref="A11"/>
      <selection pane="bottomRight" activeCell="A6" sqref="A6"/>
    </sheetView>
  </sheetViews>
  <sheetFormatPr defaultColWidth="9.140625" defaultRowHeight="16.5" x14ac:dyDescent="0.3"/>
  <cols>
    <col min="1" max="1" width="29" style="1" customWidth="1"/>
    <col min="2" max="2" width="19.140625" style="9" customWidth="1"/>
    <col min="3" max="3" width="18.140625" style="1" bestFit="1" customWidth="1"/>
    <col min="4" max="4" width="12.7109375" style="1" bestFit="1" customWidth="1"/>
    <col min="5" max="5" width="48.5703125" style="1" customWidth="1"/>
    <col min="6" max="6" width="8.140625" style="1" customWidth="1"/>
    <col min="7" max="7" width="8" style="1" customWidth="1"/>
    <col min="8" max="8" width="13.85546875" style="1" customWidth="1"/>
    <col min="9" max="11" width="28.85546875" style="1" customWidth="1"/>
    <col min="12" max="12" width="22.42578125" style="1" customWidth="1"/>
    <col min="13" max="13" width="20.140625" style="1" customWidth="1"/>
    <col min="14" max="14" width="20.28515625" style="1" customWidth="1"/>
    <col min="15" max="15" width="34.42578125" style="11" bestFit="1" customWidth="1"/>
    <col min="16" max="16" width="15.5703125" style="1" bestFit="1" customWidth="1"/>
    <col min="17" max="17" width="17.28515625" style="1" bestFit="1" customWidth="1"/>
    <col min="18" max="18" width="29.28515625" style="1" bestFit="1" customWidth="1"/>
    <col min="19" max="20" width="15.5703125" style="1" bestFit="1" customWidth="1"/>
    <col min="21" max="24" width="16.140625" style="1" bestFit="1" customWidth="1"/>
    <col min="25" max="26" width="16.140625" style="1" customWidth="1"/>
    <col min="27" max="27" width="16.140625" style="79" customWidth="1"/>
    <col min="28" max="28" width="13.85546875" style="1" bestFit="1" customWidth="1"/>
    <col min="29" max="29" width="14.42578125" style="1" bestFit="1" customWidth="1"/>
    <col min="30" max="30" width="17.28515625" style="1" customWidth="1"/>
    <col min="31" max="31" width="15.85546875" style="1" customWidth="1"/>
    <col min="32" max="33" width="14.42578125" style="1" bestFit="1" customWidth="1"/>
    <col min="34" max="36" width="16.140625" style="1" customWidth="1"/>
    <col min="37" max="37" width="20.140625" style="1" bestFit="1" customWidth="1"/>
    <col min="38" max="39" width="19.5703125" style="1" bestFit="1" customWidth="1"/>
    <col min="40" max="42" width="20.140625" style="1" bestFit="1" customWidth="1"/>
    <col min="43" max="45" width="20.140625" style="1" customWidth="1"/>
    <col min="46" max="46" width="20.7109375" style="1" bestFit="1" customWidth="1"/>
    <col min="47" max="47" width="20.140625" style="1" bestFit="1" customWidth="1"/>
    <col min="48" max="48" width="20.7109375" style="1" bestFit="1" customWidth="1"/>
    <col min="49" max="49" width="20.140625" style="1" bestFit="1" customWidth="1"/>
    <col min="50" max="51" width="20.7109375" style="1" bestFit="1" customWidth="1"/>
    <col min="52" max="54" width="20.140625" style="1" customWidth="1"/>
    <col min="55" max="55" width="14" style="63" customWidth="1"/>
    <col min="56" max="56" width="10.7109375" style="1" customWidth="1"/>
    <col min="57" max="57" width="11.7109375" style="1" customWidth="1"/>
    <col min="58" max="58" width="12.5703125" style="1" customWidth="1"/>
    <col min="59" max="16384" width="9.140625" style="1"/>
  </cols>
  <sheetData>
    <row r="1" spans="1:55" x14ac:dyDescent="0.3">
      <c r="B1" s="7"/>
    </row>
    <row r="6" spans="1:55" s="5" customFormat="1" ht="27.75" x14ac:dyDescent="0.45">
      <c r="A6" s="8" t="s">
        <v>433</v>
      </c>
      <c r="O6" s="12"/>
      <c r="AA6" s="80"/>
      <c r="BC6" s="64"/>
    </row>
    <row r="7" spans="1:55" ht="17.25" thickBot="1" x14ac:dyDescent="0.35">
      <c r="S7" s="6"/>
      <c r="T7" s="6"/>
      <c r="U7" s="6"/>
      <c r="V7" s="6"/>
      <c r="W7" s="6"/>
      <c r="X7" s="6"/>
      <c r="Y7" s="6"/>
      <c r="Z7" s="6"/>
      <c r="AA7" s="81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</row>
    <row r="8" spans="1:55" s="3" customFormat="1" ht="18.75" thickBot="1" x14ac:dyDescent="0.4">
      <c r="A8" s="4"/>
      <c r="B8" s="10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4"/>
      <c r="P8" s="114" t="s">
        <v>434</v>
      </c>
      <c r="Q8" s="115"/>
      <c r="R8" s="116"/>
      <c r="S8" s="114" t="s">
        <v>7</v>
      </c>
      <c r="T8" s="115"/>
      <c r="U8" s="115"/>
      <c r="V8" s="115"/>
      <c r="W8" s="115"/>
      <c r="X8" s="115"/>
      <c r="Y8" s="115"/>
      <c r="Z8" s="115"/>
      <c r="AA8" s="116"/>
      <c r="AB8" s="114" t="s">
        <v>4</v>
      </c>
      <c r="AC8" s="115"/>
      <c r="AD8" s="115"/>
      <c r="AE8" s="115"/>
      <c r="AF8" s="115"/>
      <c r="AG8" s="115"/>
      <c r="AH8" s="115"/>
      <c r="AI8" s="115"/>
      <c r="AJ8" s="116"/>
      <c r="AK8" s="114" t="s">
        <v>5</v>
      </c>
      <c r="AL8" s="115"/>
      <c r="AM8" s="115"/>
      <c r="AN8" s="115"/>
      <c r="AO8" s="115"/>
      <c r="AP8" s="115"/>
      <c r="AQ8" s="115"/>
      <c r="AR8" s="115"/>
      <c r="AS8" s="116"/>
      <c r="AT8" s="114" t="s">
        <v>6</v>
      </c>
      <c r="AU8" s="115"/>
      <c r="AV8" s="115"/>
      <c r="AW8" s="115"/>
      <c r="AX8" s="115"/>
      <c r="AY8" s="115"/>
      <c r="AZ8" s="115"/>
      <c r="BA8" s="115"/>
      <c r="BB8" s="116"/>
      <c r="BC8" s="65"/>
    </row>
    <row r="9" spans="1:55" s="2" customFormat="1" ht="20.25" x14ac:dyDescent="0.35">
      <c r="A9" s="117" t="s">
        <v>3</v>
      </c>
      <c r="B9" s="119" t="s">
        <v>425</v>
      </c>
      <c r="C9" s="112" t="s">
        <v>426</v>
      </c>
      <c r="D9" s="112" t="s">
        <v>427</v>
      </c>
      <c r="E9" s="117" t="s">
        <v>428</v>
      </c>
      <c r="F9" s="126" t="s">
        <v>475</v>
      </c>
      <c r="G9" s="127"/>
      <c r="H9" s="128"/>
      <c r="I9" s="126" t="s">
        <v>476</v>
      </c>
      <c r="J9" s="127"/>
      <c r="K9" s="128"/>
      <c r="L9" s="112" t="s">
        <v>421</v>
      </c>
      <c r="M9" s="117" t="s">
        <v>2</v>
      </c>
      <c r="N9" s="117" t="s">
        <v>1</v>
      </c>
      <c r="O9" s="112" t="s">
        <v>429</v>
      </c>
      <c r="P9" s="112" t="s">
        <v>430</v>
      </c>
      <c r="Q9" s="112" t="s">
        <v>431</v>
      </c>
      <c r="R9" s="112" t="s">
        <v>432</v>
      </c>
      <c r="S9" s="125">
        <v>2014</v>
      </c>
      <c r="T9" s="112">
        <v>2015</v>
      </c>
      <c r="U9" s="112">
        <v>2016</v>
      </c>
      <c r="V9" s="112">
        <v>2017</v>
      </c>
      <c r="W9" s="112">
        <v>2018</v>
      </c>
      <c r="X9" s="112">
        <v>2019</v>
      </c>
      <c r="Y9" s="112">
        <v>2020</v>
      </c>
      <c r="Z9" s="121">
        <v>2021</v>
      </c>
      <c r="AA9" s="121">
        <v>2022</v>
      </c>
      <c r="AB9" s="112">
        <v>2014</v>
      </c>
      <c r="AC9" s="112">
        <v>2015</v>
      </c>
      <c r="AD9" s="112">
        <v>2016</v>
      </c>
      <c r="AE9" s="112">
        <v>2017</v>
      </c>
      <c r="AF9" s="112">
        <v>2018</v>
      </c>
      <c r="AG9" s="112">
        <v>2019</v>
      </c>
      <c r="AH9" s="112">
        <v>2020</v>
      </c>
      <c r="AI9" s="112">
        <v>2021</v>
      </c>
      <c r="AJ9" s="112">
        <v>2022</v>
      </c>
      <c r="AK9" s="112">
        <v>2014</v>
      </c>
      <c r="AL9" s="112">
        <v>2015</v>
      </c>
      <c r="AM9" s="112">
        <v>2016</v>
      </c>
      <c r="AN9" s="112">
        <v>2017</v>
      </c>
      <c r="AO9" s="112">
        <v>2018</v>
      </c>
      <c r="AP9" s="112">
        <v>2019</v>
      </c>
      <c r="AQ9" s="112">
        <v>2020</v>
      </c>
      <c r="AR9" s="112">
        <v>2021</v>
      </c>
      <c r="AS9" s="112">
        <v>2022</v>
      </c>
      <c r="AT9" s="112">
        <v>2014</v>
      </c>
      <c r="AU9" s="112">
        <v>2015</v>
      </c>
      <c r="AV9" s="112">
        <v>2016</v>
      </c>
      <c r="AW9" s="112">
        <v>2017</v>
      </c>
      <c r="AX9" s="112">
        <v>2018</v>
      </c>
      <c r="AY9" s="112">
        <v>2019</v>
      </c>
      <c r="AZ9" s="112">
        <v>2020</v>
      </c>
      <c r="BA9" s="112">
        <v>2021</v>
      </c>
      <c r="BB9" s="112">
        <v>2022</v>
      </c>
      <c r="BC9" s="129" t="s">
        <v>551</v>
      </c>
    </row>
    <row r="10" spans="1:55" s="2" customFormat="1" ht="18.75" thickBot="1" x14ac:dyDescent="0.4">
      <c r="A10" s="118"/>
      <c r="B10" s="120"/>
      <c r="C10" s="113"/>
      <c r="D10" s="113"/>
      <c r="E10" s="118"/>
      <c r="F10" s="14" t="s">
        <v>477</v>
      </c>
      <c r="G10" s="15" t="s">
        <v>478</v>
      </c>
      <c r="H10" s="16" t="s">
        <v>479</v>
      </c>
      <c r="I10" s="14" t="s">
        <v>477</v>
      </c>
      <c r="J10" s="15" t="s">
        <v>478</v>
      </c>
      <c r="K10" s="17" t="s">
        <v>479</v>
      </c>
      <c r="L10" s="113"/>
      <c r="M10" s="118"/>
      <c r="N10" s="118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22"/>
      <c r="AA10" s="122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29"/>
    </row>
    <row r="11" spans="1:55" s="2" customFormat="1" ht="18" x14ac:dyDescent="0.35">
      <c r="A11" s="41" t="s">
        <v>435</v>
      </c>
      <c r="B11" s="42">
        <v>41842</v>
      </c>
      <c r="C11" s="43" t="s">
        <v>0</v>
      </c>
      <c r="D11" s="43" t="s">
        <v>8</v>
      </c>
      <c r="E11" s="48" t="s">
        <v>439</v>
      </c>
      <c r="F11" s="43">
        <v>65</v>
      </c>
      <c r="G11" s="43"/>
      <c r="H11" s="43"/>
      <c r="I11" s="43" t="s">
        <v>498</v>
      </c>
      <c r="J11" s="43"/>
      <c r="K11" s="43"/>
      <c r="L11" s="43" t="s">
        <v>471</v>
      </c>
      <c r="M11" s="43" t="s">
        <v>9</v>
      </c>
      <c r="N11" s="43" t="s">
        <v>10</v>
      </c>
      <c r="O11" s="44">
        <v>132.2672</v>
      </c>
      <c r="P11" s="44">
        <v>35.1</v>
      </c>
      <c r="Q11" s="44">
        <v>0</v>
      </c>
      <c r="R11" s="44">
        <v>35.1</v>
      </c>
      <c r="S11" s="45">
        <v>18</v>
      </c>
      <c r="T11" s="45">
        <v>27</v>
      </c>
      <c r="U11" s="45">
        <v>29</v>
      </c>
      <c r="V11" s="45">
        <v>22</v>
      </c>
      <c r="W11" s="45">
        <v>34</v>
      </c>
      <c r="X11" s="45" t="s">
        <v>21</v>
      </c>
      <c r="Y11" s="45" t="s">
        <v>610</v>
      </c>
      <c r="Z11" s="45" t="s">
        <v>610</v>
      </c>
      <c r="AA11" s="45" t="s">
        <v>610</v>
      </c>
      <c r="AB11" s="45">
        <v>178.23961955357143</v>
      </c>
      <c r="AC11" s="45">
        <v>42.89213448430494</v>
      </c>
      <c r="AD11" s="45">
        <v>34.208240330578519</v>
      </c>
      <c r="AE11" s="45">
        <v>56.79</v>
      </c>
      <c r="AF11" s="45">
        <v>63.349035060240972</v>
      </c>
      <c r="AG11" s="45">
        <v>113.17945896296301</v>
      </c>
      <c r="AH11" s="45" t="s">
        <v>610</v>
      </c>
      <c r="AI11" s="45" t="s">
        <v>610</v>
      </c>
      <c r="AJ11" s="45" t="s">
        <v>610</v>
      </c>
      <c r="AK11" s="45">
        <v>19962.837390000001</v>
      </c>
      <c r="AL11" s="45">
        <v>9564.9459900000002</v>
      </c>
      <c r="AM11" s="45">
        <v>4139.1970800000008</v>
      </c>
      <c r="AN11" s="45">
        <v>14254.42434</v>
      </c>
      <c r="AO11" s="45">
        <v>15773.909730000001</v>
      </c>
      <c r="AP11" s="45">
        <v>15279.226960000007</v>
      </c>
      <c r="AQ11" s="45" t="s">
        <v>610</v>
      </c>
      <c r="AR11" s="45" t="s">
        <v>610</v>
      </c>
      <c r="AS11" s="45" t="s">
        <v>610</v>
      </c>
      <c r="AT11" s="45">
        <v>31630</v>
      </c>
      <c r="AU11" s="45">
        <v>40058</v>
      </c>
      <c r="AV11" s="45">
        <v>45187.722999999998</v>
      </c>
      <c r="AW11" s="45">
        <v>49600</v>
      </c>
      <c r="AX11" s="45">
        <v>60159.31</v>
      </c>
      <c r="AY11" s="45" t="s">
        <v>21</v>
      </c>
      <c r="AZ11" s="45" t="s">
        <v>610</v>
      </c>
      <c r="BA11" s="45" t="s">
        <v>610</v>
      </c>
      <c r="BB11" s="45" t="s">
        <v>610</v>
      </c>
      <c r="BC11" s="66">
        <v>43668</v>
      </c>
    </row>
    <row r="12" spans="1:55" s="2" customFormat="1" ht="18" x14ac:dyDescent="0.35">
      <c r="A12" s="27" t="s">
        <v>11</v>
      </c>
      <c r="B12" s="29">
        <v>41703</v>
      </c>
      <c r="C12" s="30" t="s">
        <v>0</v>
      </c>
      <c r="D12" s="30" t="s">
        <v>8</v>
      </c>
      <c r="E12" s="100" t="s">
        <v>12</v>
      </c>
      <c r="F12" s="30">
        <v>35</v>
      </c>
      <c r="G12" s="30">
        <v>60</v>
      </c>
      <c r="H12" s="30">
        <v>7</v>
      </c>
      <c r="I12" s="30" t="s">
        <v>495</v>
      </c>
      <c r="J12" s="30" t="s">
        <v>495</v>
      </c>
      <c r="K12" s="30" t="s">
        <v>495</v>
      </c>
      <c r="L12" s="30" t="s">
        <v>471</v>
      </c>
      <c r="M12" s="30" t="s">
        <v>13</v>
      </c>
      <c r="N12" s="30" t="s">
        <v>14</v>
      </c>
      <c r="O12" s="31">
        <v>410.31</v>
      </c>
      <c r="P12" s="31">
        <v>410.3</v>
      </c>
      <c r="Q12" s="31">
        <v>0</v>
      </c>
      <c r="R12" s="31">
        <v>410.3</v>
      </c>
      <c r="S12" s="60">
        <v>2</v>
      </c>
      <c r="T12" s="60">
        <v>3</v>
      </c>
      <c r="U12" s="60">
        <v>4</v>
      </c>
      <c r="V12" s="60">
        <v>4</v>
      </c>
      <c r="W12" s="60">
        <v>4</v>
      </c>
      <c r="X12" s="60">
        <v>3</v>
      </c>
      <c r="Y12" s="60">
        <v>3</v>
      </c>
      <c r="Z12" s="60">
        <v>3</v>
      </c>
      <c r="AA12" s="82">
        <v>4</v>
      </c>
      <c r="AB12" s="60">
        <v>4187</v>
      </c>
      <c r="AC12" s="60">
        <v>2064.5427450980392</v>
      </c>
      <c r="AD12" s="60">
        <v>1505.692607003891</v>
      </c>
      <c r="AE12" s="60">
        <v>1411.6</v>
      </c>
      <c r="AF12" s="60">
        <v>1806.2</v>
      </c>
      <c r="AG12" s="60">
        <v>1312.7508526274512</v>
      </c>
      <c r="AH12" s="60">
        <v>361.70542635658916</v>
      </c>
      <c r="AI12" s="60">
        <v>330.23255813953489</v>
      </c>
      <c r="AJ12" s="60">
        <v>305</v>
      </c>
      <c r="AK12" s="60">
        <v>883433.5</v>
      </c>
      <c r="AL12" s="60">
        <v>526458.4</v>
      </c>
      <c r="AM12" s="60">
        <v>386963</v>
      </c>
      <c r="AN12" s="60">
        <v>359955</v>
      </c>
      <c r="AO12" s="60">
        <v>460582.14</v>
      </c>
      <c r="AP12" s="60">
        <v>334751.46742000006</v>
      </c>
      <c r="AQ12" s="60">
        <v>200575</v>
      </c>
      <c r="AR12" s="60">
        <v>85200</v>
      </c>
      <c r="AS12" s="60">
        <v>78272</v>
      </c>
      <c r="AT12" s="60">
        <v>8606</v>
      </c>
      <c r="AU12" s="60">
        <v>35734</v>
      </c>
      <c r="AV12" s="60">
        <v>60234</v>
      </c>
      <c r="AW12" s="60">
        <v>77600</v>
      </c>
      <c r="AX12" s="60">
        <v>77841</v>
      </c>
      <c r="AY12" s="60">
        <v>81128</v>
      </c>
      <c r="AZ12" s="60">
        <v>93320</v>
      </c>
      <c r="BA12" s="60">
        <v>76271</v>
      </c>
      <c r="BB12" s="60">
        <v>80228</v>
      </c>
      <c r="BC12" s="66"/>
    </row>
    <row r="13" spans="1:55" s="2" customFormat="1" ht="18" x14ac:dyDescent="0.35">
      <c r="A13" s="41" t="s">
        <v>11</v>
      </c>
      <c r="B13" s="42">
        <v>41712</v>
      </c>
      <c r="C13" s="43" t="s">
        <v>0</v>
      </c>
      <c r="D13" s="43" t="s">
        <v>8</v>
      </c>
      <c r="E13" s="48" t="s">
        <v>503</v>
      </c>
      <c r="F13" s="43">
        <v>35</v>
      </c>
      <c r="G13" s="43">
        <v>60</v>
      </c>
      <c r="H13" s="43">
        <v>7</v>
      </c>
      <c r="I13" s="43" t="s">
        <v>495</v>
      </c>
      <c r="J13" s="43" t="s">
        <v>495</v>
      </c>
      <c r="K13" s="43" t="s">
        <v>495</v>
      </c>
      <c r="L13" s="43" t="s">
        <v>471</v>
      </c>
      <c r="M13" s="43" t="s">
        <v>15</v>
      </c>
      <c r="N13" s="43" t="s">
        <v>16</v>
      </c>
      <c r="O13" s="44">
        <v>568.22</v>
      </c>
      <c r="P13" s="44">
        <v>516.87</v>
      </c>
      <c r="Q13" s="44">
        <v>0</v>
      </c>
      <c r="R13" s="44">
        <v>516.87</v>
      </c>
      <c r="S13" s="78">
        <v>9</v>
      </c>
      <c r="T13" s="78">
        <v>121</v>
      </c>
      <c r="U13" s="78">
        <v>179</v>
      </c>
      <c r="V13" s="78">
        <v>76</v>
      </c>
      <c r="W13" s="78">
        <v>79</v>
      </c>
      <c r="X13" s="78" t="s">
        <v>21</v>
      </c>
      <c r="Y13" s="45" t="s">
        <v>610</v>
      </c>
      <c r="Z13" s="45" t="s">
        <v>610</v>
      </c>
      <c r="AA13" s="45" t="s">
        <v>610</v>
      </c>
      <c r="AB13" s="78">
        <v>6231.6</v>
      </c>
      <c r="AC13" s="78">
        <v>5189.6784313725493</v>
      </c>
      <c r="AD13" s="78">
        <v>2801.4591439688716</v>
      </c>
      <c r="AE13" s="78">
        <v>3575.1</v>
      </c>
      <c r="AF13" s="78">
        <v>12081.25</v>
      </c>
      <c r="AG13" s="78" t="s">
        <v>21</v>
      </c>
      <c r="AH13" s="45" t="s">
        <v>610</v>
      </c>
      <c r="AI13" s="45" t="s">
        <v>610</v>
      </c>
      <c r="AJ13" s="45" t="s">
        <v>610</v>
      </c>
      <c r="AK13" s="78">
        <v>1271255.5</v>
      </c>
      <c r="AL13" s="78">
        <v>1323368</v>
      </c>
      <c r="AM13" s="78">
        <v>719975</v>
      </c>
      <c r="AN13" s="78">
        <v>911639</v>
      </c>
      <c r="AO13" s="78">
        <v>3080718.9</v>
      </c>
      <c r="AP13" s="78" t="s">
        <v>21</v>
      </c>
      <c r="AQ13" s="45" t="s">
        <v>610</v>
      </c>
      <c r="AR13" s="45" t="s">
        <v>610</v>
      </c>
      <c r="AS13" s="45" t="s">
        <v>610</v>
      </c>
      <c r="AT13" s="78">
        <v>9000</v>
      </c>
      <c r="AU13" s="78">
        <v>37800</v>
      </c>
      <c r="AV13" s="78">
        <v>144260</v>
      </c>
      <c r="AW13" s="78">
        <v>159025</v>
      </c>
      <c r="AX13" s="78">
        <v>161828</v>
      </c>
      <c r="AY13" s="78">
        <v>142067</v>
      </c>
      <c r="AZ13" s="45" t="s">
        <v>610</v>
      </c>
      <c r="BA13" s="45" t="s">
        <v>610</v>
      </c>
      <c r="BB13" s="45" t="s">
        <v>610</v>
      </c>
      <c r="BC13" s="66">
        <v>43572</v>
      </c>
    </row>
    <row r="14" spans="1:55" s="2" customFormat="1" ht="18" x14ac:dyDescent="0.35">
      <c r="A14" s="27" t="s">
        <v>11</v>
      </c>
      <c r="B14" s="29">
        <v>41737</v>
      </c>
      <c r="C14" s="30" t="s">
        <v>17</v>
      </c>
      <c r="D14" s="30" t="s">
        <v>8</v>
      </c>
      <c r="E14" s="100" t="s">
        <v>18</v>
      </c>
      <c r="F14" s="30">
        <v>40</v>
      </c>
      <c r="G14" s="30">
        <v>25</v>
      </c>
      <c r="H14" s="30">
        <v>4</v>
      </c>
      <c r="I14" s="30" t="s">
        <v>493</v>
      </c>
      <c r="J14" s="30" t="s">
        <v>493</v>
      </c>
      <c r="K14" s="30" t="s">
        <v>494</v>
      </c>
      <c r="L14" s="30" t="s">
        <v>471</v>
      </c>
      <c r="M14" s="30" t="s">
        <v>19</v>
      </c>
      <c r="N14" s="30" t="s">
        <v>20</v>
      </c>
      <c r="O14" s="31">
        <v>1028.8499999999999</v>
      </c>
      <c r="P14" s="31">
        <v>50</v>
      </c>
      <c r="Q14" s="31">
        <v>382.69</v>
      </c>
      <c r="R14" s="31">
        <v>432.69</v>
      </c>
      <c r="S14" s="60" t="s">
        <v>21</v>
      </c>
      <c r="T14" s="60">
        <v>1561</v>
      </c>
      <c r="U14" s="60">
        <v>1658</v>
      </c>
      <c r="V14" s="60">
        <v>1625</v>
      </c>
      <c r="W14" s="60">
        <v>1644</v>
      </c>
      <c r="X14" s="60">
        <v>1604</v>
      </c>
      <c r="Y14" s="60">
        <v>1009</v>
      </c>
      <c r="Z14" s="60">
        <v>957</v>
      </c>
      <c r="AA14" s="82">
        <v>0</v>
      </c>
      <c r="AB14" s="60">
        <v>8361.2999999999993</v>
      </c>
      <c r="AC14" s="60">
        <v>1551.8164705882352</v>
      </c>
      <c r="AD14" s="60">
        <v>430.6536964980545</v>
      </c>
      <c r="AE14" s="60">
        <v>687.2</v>
      </c>
      <c r="AF14" s="60">
        <v>1053.75</v>
      </c>
      <c r="AG14" s="60">
        <v>266.51105254901961</v>
      </c>
      <c r="AH14" s="60" t="s">
        <v>21</v>
      </c>
      <c r="AI14" s="60">
        <v>893.10077519379843</v>
      </c>
      <c r="AJ14" s="60">
        <v>1188</v>
      </c>
      <c r="AK14" s="60">
        <v>1563563.4</v>
      </c>
      <c r="AL14" s="60">
        <v>395713.2</v>
      </c>
      <c r="AM14" s="60">
        <v>110678</v>
      </c>
      <c r="AN14" s="60">
        <v>175243</v>
      </c>
      <c r="AO14" s="60">
        <v>268705.3</v>
      </c>
      <c r="AP14" s="60">
        <v>67960.318400000004</v>
      </c>
      <c r="AQ14" s="60">
        <v>138358</v>
      </c>
      <c r="AR14" s="60">
        <v>230420</v>
      </c>
      <c r="AS14" s="60">
        <v>305177</v>
      </c>
      <c r="AT14" s="60">
        <v>484650</v>
      </c>
      <c r="AU14" s="60">
        <v>465732</v>
      </c>
      <c r="AV14" s="60">
        <v>484650</v>
      </c>
      <c r="AW14" s="60">
        <v>497410</v>
      </c>
      <c r="AX14" s="60">
        <v>392736</v>
      </c>
      <c r="AY14" s="60">
        <v>533000</v>
      </c>
      <c r="AZ14" s="60">
        <v>107172</v>
      </c>
      <c r="BA14" s="60">
        <v>398282</v>
      </c>
      <c r="BB14" s="60">
        <v>587758</v>
      </c>
      <c r="BC14" s="66"/>
    </row>
    <row r="15" spans="1:55" s="2" customFormat="1" ht="18" x14ac:dyDescent="0.35">
      <c r="A15" s="41" t="s">
        <v>11</v>
      </c>
      <c r="B15" s="42">
        <v>41751</v>
      </c>
      <c r="C15" s="43" t="s">
        <v>0</v>
      </c>
      <c r="D15" s="43" t="s">
        <v>22</v>
      </c>
      <c r="E15" s="48" t="s">
        <v>504</v>
      </c>
      <c r="F15" s="43">
        <v>10</v>
      </c>
      <c r="G15" s="43">
        <v>45</v>
      </c>
      <c r="H15" s="43">
        <v>6</v>
      </c>
      <c r="I15" s="43" t="s">
        <v>490</v>
      </c>
      <c r="J15" s="43" t="s">
        <v>491</v>
      </c>
      <c r="K15" s="43" t="s">
        <v>492</v>
      </c>
      <c r="L15" s="43" t="s">
        <v>471</v>
      </c>
      <c r="M15" s="43" t="s">
        <v>23</v>
      </c>
      <c r="N15" s="43" t="s">
        <v>24</v>
      </c>
      <c r="O15" s="44">
        <v>27.45</v>
      </c>
      <c r="P15" s="44">
        <v>5</v>
      </c>
      <c r="Q15" s="44">
        <v>0</v>
      </c>
      <c r="R15" s="44">
        <v>5</v>
      </c>
      <c r="S15" s="78" t="s">
        <v>21</v>
      </c>
      <c r="T15" s="78" t="s">
        <v>21</v>
      </c>
      <c r="U15" s="45" t="s">
        <v>610</v>
      </c>
      <c r="V15" s="45" t="s">
        <v>610</v>
      </c>
      <c r="W15" s="45" t="s">
        <v>610</v>
      </c>
      <c r="X15" s="45" t="s">
        <v>610</v>
      </c>
      <c r="Y15" s="45" t="s">
        <v>610</v>
      </c>
      <c r="Z15" s="45" t="s">
        <v>610</v>
      </c>
      <c r="AA15" s="45" t="s">
        <v>610</v>
      </c>
      <c r="AB15" s="78">
        <v>139.9</v>
      </c>
      <c r="AC15" s="78">
        <v>9.9321568627450976</v>
      </c>
      <c r="AD15" s="45" t="s">
        <v>610</v>
      </c>
      <c r="AE15" s="45" t="s">
        <v>610</v>
      </c>
      <c r="AF15" s="45" t="s">
        <v>610</v>
      </c>
      <c r="AG15" s="45" t="s">
        <v>610</v>
      </c>
      <c r="AH15" s="45" t="s">
        <v>610</v>
      </c>
      <c r="AI15" s="45" t="s">
        <v>610</v>
      </c>
      <c r="AJ15" s="45" t="s">
        <v>610</v>
      </c>
      <c r="AK15" s="78">
        <v>24351</v>
      </c>
      <c r="AL15" s="78">
        <v>2532.6999999999998</v>
      </c>
      <c r="AM15" s="45" t="s">
        <v>610</v>
      </c>
      <c r="AN15" s="45" t="s">
        <v>610</v>
      </c>
      <c r="AO15" s="45" t="s">
        <v>610</v>
      </c>
      <c r="AP15" s="45" t="s">
        <v>610</v>
      </c>
      <c r="AQ15" s="45" t="s">
        <v>610</v>
      </c>
      <c r="AR15" s="45" t="s">
        <v>610</v>
      </c>
      <c r="AS15" s="45" t="s">
        <v>610</v>
      </c>
      <c r="AT15" s="78" t="s">
        <v>21</v>
      </c>
      <c r="AU15" s="78">
        <v>636.63894000000005</v>
      </c>
      <c r="AV15" s="45" t="s">
        <v>610</v>
      </c>
      <c r="AW15" s="45" t="s">
        <v>610</v>
      </c>
      <c r="AX15" s="45" t="s">
        <v>610</v>
      </c>
      <c r="AY15" s="45" t="s">
        <v>610</v>
      </c>
      <c r="AZ15" s="45" t="s">
        <v>610</v>
      </c>
      <c r="BA15" s="45" t="s">
        <v>610</v>
      </c>
      <c r="BB15" s="45" t="s">
        <v>610</v>
      </c>
      <c r="BC15" s="66">
        <v>42128</v>
      </c>
    </row>
    <row r="16" spans="1:55" s="2" customFormat="1" ht="18" x14ac:dyDescent="0.35">
      <c r="A16" s="27" t="s">
        <v>11</v>
      </c>
      <c r="B16" s="29">
        <v>41768</v>
      </c>
      <c r="C16" s="30" t="s">
        <v>0</v>
      </c>
      <c r="D16" s="30" t="s">
        <v>8</v>
      </c>
      <c r="E16" s="100" t="s">
        <v>25</v>
      </c>
      <c r="F16" s="30">
        <v>40</v>
      </c>
      <c r="G16" s="30">
        <v>25</v>
      </c>
      <c r="H16" s="30">
        <v>4</v>
      </c>
      <c r="I16" s="30" t="s">
        <v>493</v>
      </c>
      <c r="J16" s="30" t="s">
        <v>493</v>
      </c>
      <c r="K16" s="30" t="s">
        <v>494</v>
      </c>
      <c r="L16" s="30" t="s">
        <v>471</v>
      </c>
      <c r="M16" s="30" t="s">
        <v>26</v>
      </c>
      <c r="N16" s="30" t="s">
        <v>27</v>
      </c>
      <c r="O16" s="31">
        <v>1969.75</v>
      </c>
      <c r="P16" s="31">
        <v>300</v>
      </c>
      <c r="Q16" s="31">
        <v>910</v>
      </c>
      <c r="R16" s="31">
        <v>1210</v>
      </c>
      <c r="S16" s="60">
        <v>18599</v>
      </c>
      <c r="T16" s="60">
        <v>18123</v>
      </c>
      <c r="U16" s="60">
        <v>18295</v>
      </c>
      <c r="V16" s="60">
        <v>20337</v>
      </c>
      <c r="W16" s="60">
        <v>21515</v>
      </c>
      <c r="X16" s="60">
        <v>23051</v>
      </c>
      <c r="Y16" s="60">
        <v>22629</v>
      </c>
      <c r="Z16" s="60">
        <v>24180</v>
      </c>
      <c r="AA16" s="82">
        <v>0</v>
      </c>
      <c r="AB16" s="60">
        <v>21776.799999999999</v>
      </c>
      <c r="AC16" s="60">
        <v>6011.94862745098</v>
      </c>
      <c r="AD16" s="60">
        <v>3543.8171206225679</v>
      </c>
      <c r="AE16" s="60">
        <v>3789.2</v>
      </c>
      <c r="AF16" s="60">
        <v>4335.41</v>
      </c>
      <c r="AG16" s="60">
        <v>3392.333492823529</v>
      </c>
      <c r="AH16" s="60">
        <v>6037.2480620155038</v>
      </c>
      <c r="AI16" s="60">
        <v>1706.7441860465117</v>
      </c>
      <c r="AJ16" s="60">
        <v>1599</v>
      </c>
      <c r="AK16" s="60">
        <v>3636729.2</v>
      </c>
      <c r="AL16" s="60">
        <v>1533046.9</v>
      </c>
      <c r="AM16" s="60">
        <v>910761</v>
      </c>
      <c r="AN16" s="60">
        <v>966235</v>
      </c>
      <c r="AO16" s="60">
        <v>1105529.25</v>
      </c>
      <c r="AP16" s="60">
        <v>865045.0406699999</v>
      </c>
      <c r="AQ16" s="60">
        <v>698413</v>
      </c>
      <c r="AR16" s="60">
        <v>440340</v>
      </c>
      <c r="AS16" s="60">
        <v>411023</v>
      </c>
      <c r="AT16" s="60">
        <v>1618700</v>
      </c>
      <c r="AU16" s="60">
        <v>1701473</v>
      </c>
      <c r="AV16" s="60">
        <v>1586496</v>
      </c>
      <c r="AW16" s="60">
        <v>1583090</v>
      </c>
      <c r="AX16" s="60">
        <v>1675942</v>
      </c>
      <c r="AY16" s="60">
        <v>1777944</v>
      </c>
      <c r="AZ16" s="60">
        <v>1557610</v>
      </c>
      <c r="BA16" s="60">
        <v>1776746</v>
      </c>
      <c r="BB16" s="60">
        <v>2049943</v>
      </c>
      <c r="BC16" s="66"/>
    </row>
    <row r="17" spans="1:57" s="2" customFormat="1" ht="18" x14ac:dyDescent="0.35">
      <c r="A17" s="27" t="s">
        <v>11</v>
      </c>
      <c r="B17" s="29">
        <v>41820</v>
      </c>
      <c r="C17" s="30" t="s">
        <v>0</v>
      </c>
      <c r="D17" s="30" t="s">
        <v>8</v>
      </c>
      <c r="E17" s="100" t="s">
        <v>28</v>
      </c>
      <c r="F17" s="30">
        <v>35</v>
      </c>
      <c r="G17" s="30">
        <v>60</v>
      </c>
      <c r="H17" s="30">
        <v>7</v>
      </c>
      <c r="I17" s="30" t="s">
        <v>495</v>
      </c>
      <c r="J17" s="30" t="s">
        <v>495</v>
      </c>
      <c r="K17" s="30" t="s">
        <v>495</v>
      </c>
      <c r="L17" s="30" t="s">
        <v>471</v>
      </c>
      <c r="M17" s="30" t="s">
        <v>29</v>
      </c>
      <c r="N17" s="30" t="s">
        <v>30</v>
      </c>
      <c r="O17" s="31">
        <v>1246.9000000000001</v>
      </c>
      <c r="P17" s="31">
        <v>1206.83</v>
      </c>
      <c r="Q17" s="31">
        <v>0</v>
      </c>
      <c r="R17" s="31">
        <v>1206.83</v>
      </c>
      <c r="S17" s="60">
        <v>20</v>
      </c>
      <c r="T17" s="60">
        <v>118</v>
      </c>
      <c r="U17" s="60">
        <v>198</v>
      </c>
      <c r="V17" s="60">
        <v>162</v>
      </c>
      <c r="W17" s="60">
        <v>176</v>
      </c>
      <c r="X17" s="60">
        <v>218</v>
      </c>
      <c r="Y17" s="60">
        <v>222</v>
      </c>
      <c r="Z17" s="60">
        <v>226</v>
      </c>
      <c r="AA17" s="82">
        <v>0</v>
      </c>
      <c r="AB17" s="60">
        <v>16430.5</v>
      </c>
      <c r="AC17" s="60">
        <v>21562.860784313725</v>
      </c>
      <c r="AD17" s="60">
        <v>20840.770428015563</v>
      </c>
      <c r="AE17" s="60">
        <v>19602.900000000001</v>
      </c>
      <c r="AF17" s="60">
        <v>15942.11</v>
      </c>
      <c r="AG17" s="60">
        <v>11834.891682705882</v>
      </c>
      <c r="AH17" s="60">
        <v>1729.1860465116279</v>
      </c>
      <c r="AI17" s="60">
        <v>7419.7286821705429</v>
      </c>
      <c r="AJ17" s="60">
        <v>8717</v>
      </c>
      <c r="AK17" s="60">
        <v>2152391.2000000002</v>
      </c>
      <c r="AL17" s="60">
        <v>5498529.5</v>
      </c>
      <c r="AM17" s="60">
        <v>5356078</v>
      </c>
      <c r="AN17" s="60">
        <v>4998736</v>
      </c>
      <c r="AO17" s="60">
        <v>4065239.14</v>
      </c>
      <c r="AP17" s="60">
        <v>3017897.3790899999</v>
      </c>
      <c r="AQ17" s="60">
        <v>3464748</v>
      </c>
      <c r="AR17" s="60">
        <v>1914290</v>
      </c>
      <c r="AS17" s="60">
        <v>2240348</v>
      </c>
      <c r="AT17" s="60">
        <v>56600</v>
      </c>
      <c r="AU17" s="60">
        <v>214429</v>
      </c>
      <c r="AV17" s="60">
        <v>351646</v>
      </c>
      <c r="AW17" s="60">
        <v>463290</v>
      </c>
      <c r="AX17" s="60">
        <v>590431</v>
      </c>
      <c r="AY17" s="60">
        <v>514900</v>
      </c>
      <c r="AZ17" s="60">
        <v>446130</v>
      </c>
      <c r="BA17" s="60">
        <v>426475</v>
      </c>
      <c r="BB17" s="60">
        <v>460723</v>
      </c>
      <c r="BC17" s="66"/>
    </row>
    <row r="18" spans="1:57" s="2" customFormat="1" ht="18" x14ac:dyDescent="0.35">
      <c r="A18" s="27" t="s">
        <v>11</v>
      </c>
      <c r="B18" s="29">
        <v>41821</v>
      </c>
      <c r="C18" s="30" t="s">
        <v>0</v>
      </c>
      <c r="D18" s="30" t="s">
        <v>22</v>
      </c>
      <c r="E18" s="100" t="s">
        <v>31</v>
      </c>
      <c r="F18" s="30">
        <v>10</v>
      </c>
      <c r="G18" s="30">
        <v>45</v>
      </c>
      <c r="H18" s="30">
        <v>6</v>
      </c>
      <c r="I18" s="30" t="s">
        <v>490</v>
      </c>
      <c r="J18" s="30" t="s">
        <v>491</v>
      </c>
      <c r="K18" s="30" t="s">
        <v>492</v>
      </c>
      <c r="L18" s="30" t="s">
        <v>471</v>
      </c>
      <c r="M18" s="30" t="s">
        <v>32</v>
      </c>
      <c r="N18" s="30" t="s">
        <v>33</v>
      </c>
      <c r="O18" s="31">
        <v>25.6</v>
      </c>
      <c r="P18" s="31">
        <v>12.2</v>
      </c>
      <c r="Q18" s="31">
        <v>0</v>
      </c>
      <c r="R18" s="31">
        <v>12.2</v>
      </c>
      <c r="S18" s="60">
        <v>15</v>
      </c>
      <c r="T18" s="60">
        <v>12</v>
      </c>
      <c r="U18" s="60">
        <v>13</v>
      </c>
      <c r="V18" s="60">
        <v>20</v>
      </c>
      <c r="W18" s="60">
        <v>23</v>
      </c>
      <c r="X18" s="60">
        <v>26</v>
      </c>
      <c r="Y18" s="60">
        <v>60</v>
      </c>
      <c r="Z18" s="60">
        <v>152</v>
      </c>
      <c r="AA18" s="82">
        <v>169</v>
      </c>
      <c r="AB18" s="60">
        <v>103.8</v>
      </c>
      <c r="AC18" s="60">
        <v>9.1039215686274506</v>
      </c>
      <c r="AD18" s="60">
        <v>30.408560311284045</v>
      </c>
      <c r="AE18" s="60">
        <v>16.3</v>
      </c>
      <c r="AF18" s="60">
        <v>17.86</v>
      </c>
      <c r="AG18" s="60">
        <v>111.63366517928287</v>
      </c>
      <c r="AH18" s="60">
        <v>790.25968992248067</v>
      </c>
      <c r="AI18" s="60">
        <v>145.81395348837211</v>
      </c>
      <c r="AJ18" s="60">
        <v>40.580599726562497</v>
      </c>
      <c r="AK18" s="60">
        <v>13488.8</v>
      </c>
      <c r="AL18" s="60">
        <v>2321.5</v>
      </c>
      <c r="AM18" s="60">
        <v>7815</v>
      </c>
      <c r="AN18" s="60">
        <v>3611</v>
      </c>
      <c r="AO18" s="60">
        <v>4392.9799999999996</v>
      </c>
      <c r="AP18" s="60">
        <v>28020.04996</v>
      </c>
      <c r="AQ18" s="60">
        <v>203887</v>
      </c>
      <c r="AR18" s="60">
        <v>37620</v>
      </c>
      <c r="AS18" s="60">
        <v>10388.633529999999</v>
      </c>
      <c r="AT18" s="60">
        <v>30</v>
      </c>
      <c r="AU18" s="60">
        <v>407</v>
      </c>
      <c r="AV18" s="60">
        <v>2007.7190000000001</v>
      </c>
      <c r="AW18" s="60">
        <v>2701</v>
      </c>
      <c r="AX18" s="60">
        <v>4480.83</v>
      </c>
      <c r="AY18" s="60">
        <v>8195</v>
      </c>
      <c r="AZ18" s="60">
        <v>7260</v>
      </c>
      <c r="BA18" s="60">
        <v>12680.565000000001</v>
      </c>
      <c r="BB18" s="60">
        <v>21843.067000000003</v>
      </c>
      <c r="BC18" s="66"/>
    </row>
    <row r="19" spans="1:57" s="2" customFormat="1" ht="18" x14ac:dyDescent="0.35">
      <c r="A19" s="27" t="s">
        <v>11</v>
      </c>
      <c r="B19" s="29">
        <v>41822</v>
      </c>
      <c r="C19" s="30" t="s">
        <v>0</v>
      </c>
      <c r="D19" s="30" t="s">
        <v>22</v>
      </c>
      <c r="E19" s="100" t="s">
        <v>34</v>
      </c>
      <c r="F19" s="30">
        <v>35</v>
      </c>
      <c r="G19" s="30">
        <v>60</v>
      </c>
      <c r="H19" s="30">
        <v>7</v>
      </c>
      <c r="I19" s="30" t="s">
        <v>495</v>
      </c>
      <c r="J19" s="30" t="s">
        <v>495</v>
      </c>
      <c r="K19" s="30" t="s">
        <v>495</v>
      </c>
      <c r="L19" s="30" t="s">
        <v>471</v>
      </c>
      <c r="M19" s="30" t="s">
        <v>35</v>
      </c>
      <c r="N19" s="30" t="s">
        <v>36</v>
      </c>
      <c r="O19" s="31">
        <v>25.76</v>
      </c>
      <c r="P19" s="31">
        <v>25.41</v>
      </c>
      <c r="Q19" s="31">
        <v>0</v>
      </c>
      <c r="R19" s="31">
        <v>25.41</v>
      </c>
      <c r="S19" s="60">
        <v>1</v>
      </c>
      <c r="T19" s="60">
        <v>1</v>
      </c>
      <c r="U19" s="60">
        <v>1</v>
      </c>
      <c r="V19" s="60">
        <v>1</v>
      </c>
      <c r="W19" s="60">
        <v>1</v>
      </c>
      <c r="X19" s="60">
        <v>1</v>
      </c>
      <c r="Y19" s="60">
        <v>1</v>
      </c>
      <c r="Z19" s="60">
        <v>1</v>
      </c>
      <c r="AA19" s="82">
        <v>1</v>
      </c>
      <c r="AB19" s="60">
        <v>25.1</v>
      </c>
      <c r="AC19" s="60">
        <v>10.729019607843137</v>
      </c>
      <c r="AD19" s="60">
        <v>0.36186770428015563</v>
      </c>
      <c r="AE19" s="60">
        <v>1</v>
      </c>
      <c r="AF19" s="60">
        <v>5.17</v>
      </c>
      <c r="AG19" s="60">
        <v>6.4598285714285719</v>
      </c>
      <c r="AH19" s="60">
        <v>0.42248062015503873</v>
      </c>
      <c r="AI19" s="60">
        <v>0.4263565891472868</v>
      </c>
      <c r="AJ19" s="60">
        <v>6.4981807692307694</v>
      </c>
      <c r="AK19" s="60">
        <v>75.2</v>
      </c>
      <c r="AL19" s="60">
        <v>2735.9</v>
      </c>
      <c r="AM19" s="60">
        <v>93</v>
      </c>
      <c r="AN19" s="60">
        <v>1</v>
      </c>
      <c r="AO19" s="60">
        <v>15.51</v>
      </c>
      <c r="AP19" s="60">
        <v>45.218800000000002</v>
      </c>
      <c r="AQ19" s="60">
        <v>109</v>
      </c>
      <c r="AR19" s="60">
        <v>110</v>
      </c>
      <c r="AS19" s="60">
        <v>337.90540000000004</v>
      </c>
      <c r="AT19" s="60">
        <v>2761.7</v>
      </c>
      <c r="AU19" s="60">
        <v>2673.6</v>
      </c>
      <c r="AV19" s="60">
        <v>2623.17</v>
      </c>
      <c r="AW19" s="60">
        <v>2527.8000000000002</v>
      </c>
      <c r="AX19" s="60">
        <v>2572.8000000000002</v>
      </c>
      <c r="AY19" s="60">
        <v>1812</v>
      </c>
      <c r="AZ19" s="60">
        <v>1600</v>
      </c>
      <c r="BA19" s="60">
        <v>2156.1170000000002</v>
      </c>
      <c r="BB19" s="60">
        <v>2509.2449999999999</v>
      </c>
      <c r="BC19" s="66"/>
    </row>
    <row r="20" spans="1:57" s="2" customFormat="1" ht="18" x14ac:dyDescent="0.35">
      <c r="A20" s="41" t="s">
        <v>11</v>
      </c>
      <c r="B20" s="42">
        <v>41829</v>
      </c>
      <c r="C20" s="43" t="s">
        <v>0</v>
      </c>
      <c r="D20" s="43" t="s">
        <v>8</v>
      </c>
      <c r="E20" s="48" t="s">
        <v>533</v>
      </c>
      <c r="F20" s="43">
        <v>35</v>
      </c>
      <c r="G20" s="43">
        <v>60</v>
      </c>
      <c r="H20" s="43">
        <v>7</v>
      </c>
      <c r="I20" s="43" t="s">
        <v>495</v>
      </c>
      <c r="J20" s="43" t="s">
        <v>495</v>
      </c>
      <c r="K20" s="43" t="s">
        <v>495</v>
      </c>
      <c r="L20" s="43" t="s">
        <v>471</v>
      </c>
      <c r="M20" s="43" t="s">
        <v>37</v>
      </c>
      <c r="N20" s="43" t="s">
        <v>38</v>
      </c>
      <c r="O20" s="44">
        <v>352.86</v>
      </c>
      <c r="P20" s="44">
        <v>360</v>
      </c>
      <c r="Q20" s="44">
        <v>0</v>
      </c>
      <c r="R20" s="44">
        <v>360</v>
      </c>
      <c r="S20" s="78">
        <v>5</v>
      </c>
      <c r="T20" s="78">
        <v>16</v>
      </c>
      <c r="U20" s="78">
        <v>20</v>
      </c>
      <c r="V20" s="78">
        <v>21</v>
      </c>
      <c r="W20" s="78">
        <v>200</v>
      </c>
      <c r="X20" s="99">
        <v>234</v>
      </c>
      <c r="Y20" s="78" t="s">
        <v>610</v>
      </c>
      <c r="Z20" s="78" t="s">
        <v>610</v>
      </c>
      <c r="AA20" s="83" t="s">
        <v>610</v>
      </c>
      <c r="AB20" s="78">
        <v>2524.6</v>
      </c>
      <c r="AC20" s="78">
        <v>1760.8058823529411</v>
      </c>
      <c r="AD20" s="78">
        <v>3393.4824902723735</v>
      </c>
      <c r="AE20" s="78">
        <v>5780.5</v>
      </c>
      <c r="AF20" s="78">
        <v>7979.57</v>
      </c>
      <c r="AG20" s="78">
        <v>7974.4584334117653</v>
      </c>
      <c r="AH20" s="78" t="s">
        <v>610</v>
      </c>
      <c r="AI20" s="78" t="s">
        <v>610</v>
      </c>
      <c r="AJ20" s="78" t="s">
        <v>610</v>
      </c>
      <c r="AK20" s="78">
        <v>308005.5</v>
      </c>
      <c r="AL20" s="78">
        <v>449005.5</v>
      </c>
      <c r="AM20" s="78">
        <v>872125</v>
      </c>
      <c r="AN20" s="78">
        <v>1474039</v>
      </c>
      <c r="AO20" s="78">
        <v>1045324.06</v>
      </c>
      <c r="AP20" s="78">
        <v>2033486.9005200001</v>
      </c>
      <c r="AQ20" s="78" t="s">
        <v>610</v>
      </c>
      <c r="AR20" s="78" t="s">
        <v>610</v>
      </c>
      <c r="AS20" s="78" t="s">
        <v>610</v>
      </c>
      <c r="AT20" s="78">
        <v>5877</v>
      </c>
      <c r="AU20" s="78">
        <v>35496</v>
      </c>
      <c r="AV20" s="78">
        <v>42412</v>
      </c>
      <c r="AW20" s="78">
        <v>69670</v>
      </c>
      <c r="AX20" s="78" t="s">
        <v>21</v>
      </c>
      <c r="AY20" s="78" t="s">
        <v>21</v>
      </c>
      <c r="AZ20" s="78" t="s">
        <v>610</v>
      </c>
      <c r="BA20" s="78" t="s">
        <v>610</v>
      </c>
      <c r="BB20" s="45" t="s">
        <v>610</v>
      </c>
      <c r="BC20" s="66">
        <v>43290</v>
      </c>
    </row>
    <row r="21" spans="1:57" s="2" customFormat="1" ht="18" x14ac:dyDescent="0.35">
      <c r="A21" s="27" t="s">
        <v>11</v>
      </c>
      <c r="B21" s="29">
        <v>41834</v>
      </c>
      <c r="C21" s="30" t="s">
        <v>0</v>
      </c>
      <c r="D21" s="30" t="s">
        <v>8</v>
      </c>
      <c r="E21" s="100" t="s">
        <v>39</v>
      </c>
      <c r="F21" s="30">
        <v>40</v>
      </c>
      <c r="G21" s="30">
        <v>25</v>
      </c>
      <c r="H21" s="30">
        <v>4</v>
      </c>
      <c r="I21" s="30" t="s">
        <v>493</v>
      </c>
      <c r="J21" s="30" t="s">
        <v>493</v>
      </c>
      <c r="K21" s="30" t="s">
        <v>494</v>
      </c>
      <c r="L21" s="30" t="s">
        <v>471</v>
      </c>
      <c r="M21" s="30" t="s">
        <v>40</v>
      </c>
      <c r="N21" s="30" t="s">
        <v>41</v>
      </c>
      <c r="O21" s="31">
        <v>1778.85</v>
      </c>
      <c r="P21" s="31">
        <v>0</v>
      </c>
      <c r="Q21" s="31">
        <v>517.72</v>
      </c>
      <c r="R21" s="31">
        <v>517.72</v>
      </c>
      <c r="S21" s="60">
        <v>5866</v>
      </c>
      <c r="T21" s="60">
        <v>5462</v>
      </c>
      <c r="U21" s="60">
        <v>5594</v>
      </c>
      <c r="V21" s="60">
        <v>5649</v>
      </c>
      <c r="W21" s="60">
        <v>5802</v>
      </c>
      <c r="X21" s="60">
        <v>5988</v>
      </c>
      <c r="Y21" s="60">
        <v>5839</v>
      </c>
      <c r="Z21" s="60">
        <v>5851</v>
      </c>
      <c r="AA21" s="82">
        <v>5533</v>
      </c>
      <c r="AB21" s="60">
        <v>8817.2000000000007</v>
      </c>
      <c r="AC21" s="60">
        <v>4059.6545098039219</v>
      </c>
      <c r="AD21" s="60">
        <v>2678.0466926070039</v>
      </c>
      <c r="AE21" s="60">
        <v>3155.3</v>
      </c>
      <c r="AF21" s="60">
        <v>5412.67</v>
      </c>
      <c r="AG21" s="60">
        <v>3370.6466592156862</v>
      </c>
      <c r="AH21" s="60">
        <v>41283.875968992244</v>
      </c>
      <c r="AI21" s="60">
        <v>4168.6821705426355</v>
      </c>
      <c r="AJ21" s="60">
        <v>5364</v>
      </c>
      <c r="AK21" s="60">
        <v>1066880.6000000001</v>
      </c>
      <c r="AL21" s="60">
        <v>1035211.9</v>
      </c>
      <c r="AM21" s="60">
        <v>688258</v>
      </c>
      <c r="AN21" s="60">
        <v>804606</v>
      </c>
      <c r="AO21" s="60">
        <v>1380231.14</v>
      </c>
      <c r="AP21" s="60">
        <v>859514.89809999999</v>
      </c>
      <c r="AQ21" s="60">
        <v>725648</v>
      </c>
      <c r="AR21" s="60">
        <v>1075520</v>
      </c>
      <c r="AS21" s="60">
        <v>1378621</v>
      </c>
      <c r="AT21" s="60">
        <v>9497800</v>
      </c>
      <c r="AU21" s="60">
        <v>9469600</v>
      </c>
      <c r="AV21" s="60">
        <v>9632000</v>
      </c>
      <c r="AW21" s="60">
        <v>9492110</v>
      </c>
      <c r="AX21" s="60">
        <v>9473530</v>
      </c>
      <c r="AY21" s="60">
        <v>10148000</v>
      </c>
      <c r="AZ21" s="60">
        <v>10651240</v>
      </c>
      <c r="BA21" s="60">
        <v>10816006</v>
      </c>
      <c r="BB21" s="60">
        <v>11463600</v>
      </c>
      <c r="BC21" s="66"/>
    </row>
    <row r="22" spans="1:57" s="20" customFormat="1" ht="18" x14ac:dyDescent="0.35">
      <c r="A22" s="46" t="s">
        <v>11</v>
      </c>
      <c r="B22" s="47">
        <v>41848</v>
      </c>
      <c r="C22" s="48" t="s">
        <v>0</v>
      </c>
      <c r="D22" s="48" t="s">
        <v>22</v>
      </c>
      <c r="E22" s="48" t="s">
        <v>505</v>
      </c>
      <c r="F22" s="48">
        <v>40</v>
      </c>
      <c r="G22" s="48">
        <v>25</v>
      </c>
      <c r="H22" s="48">
        <v>4</v>
      </c>
      <c r="I22" s="48" t="s">
        <v>493</v>
      </c>
      <c r="J22" s="48" t="s">
        <v>493</v>
      </c>
      <c r="K22" s="48" t="s">
        <v>494</v>
      </c>
      <c r="L22" s="48" t="s">
        <v>471</v>
      </c>
      <c r="M22" s="48" t="s">
        <v>42</v>
      </c>
      <c r="N22" s="48" t="s">
        <v>43</v>
      </c>
      <c r="O22" s="49">
        <v>15.33</v>
      </c>
      <c r="P22" s="49">
        <v>3.42</v>
      </c>
      <c r="Q22" s="49">
        <v>0</v>
      </c>
      <c r="R22" s="49">
        <v>3.42</v>
      </c>
      <c r="S22" s="78">
        <v>45</v>
      </c>
      <c r="T22" s="78">
        <v>47</v>
      </c>
      <c r="U22" s="78">
        <v>42</v>
      </c>
      <c r="V22" s="78">
        <v>27</v>
      </c>
      <c r="W22" s="78" t="s">
        <v>21</v>
      </c>
      <c r="X22" s="78" t="s">
        <v>21</v>
      </c>
      <c r="Y22" s="78" t="s">
        <v>610</v>
      </c>
      <c r="Z22" s="78" t="s">
        <v>610</v>
      </c>
      <c r="AA22" s="78" t="s">
        <v>610</v>
      </c>
      <c r="AB22" s="78">
        <v>26.2</v>
      </c>
      <c r="AC22" s="78">
        <v>10.947058823529412</v>
      </c>
      <c r="AD22" s="78">
        <v>12.428015564202335</v>
      </c>
      <c r="AE22" s="78">
        <v>33.299999999999997</v>
      </c>
      <c r="AF22" s="78">
        <v>6.92</v>
      </c>
      <c r="AG22" s="78" t="s">
        <v>21</v>
      </c>
      <c r="AH22" s="78" t="s">
        <v>610</v>
      </c>
      <c r="AI22" s="78" t="s">
        <v>610</v>
      </c>
      <c r="AJ22" s="78" t="s">
        <v>610</v>
      </c>
      <c r="AK22" s="78">
        <v>2566.5</v>
      </c>
      <c r="AL22" s="78">
        <v>2791.5</v>
      </c>
      <c r="AM22" s="78">
        <v>3194</v>
      </c>
      <c r="AN22" s="78">
        <v>1266</v>
      </c>
      <c r="AO22" s="78">
        <v>124.57</v>
      </c>
      <c r="AP22" s="78" t="s">
        <v>21</v>
      </c>
      <c r="AQ22" s="78" t="s">
        <v>610</v>
      </c>
      <c r="AR22" s="78" t="s">
        <v>610</v>
      </c>
      <c r="AS22" s="78" t="s">
        <v>610</v>
      </c>
      <c r="AT22" s="78">
        <v>3850</v>
      </c>
      <c r="AU22" s="78">
        <v>3410</v>
      </c>
      <c r="AV22" s="78">
        <v>3360</v>
      </c>
      <c r="AW22" s="78">
        <v>4379</v>
      </c>
      <c r="AX22" s="78">
        <v>3550.71</v>
      </c>
      <c r="AY22" s="78" t="s">
        <v>21</v>
      </c>
      <c r="AZ22" s="78" t="s">
        <v>610</v>
      </c>
      <c r="BA22" s="78" t="s">
        <v>610</v>
      </c>
      <c r="BB22" s="78" t="s">
        <v>610</v>
      </c>
      <c r="BC22" s="66">
        <v>43672</v>
      </c>
      <c r="BD22" s="2"/>
      <c r="BE22" s="2"/>
    </row>
    <row r="23" spans="1:57" s="2" customFormat="1" ht="18" x14ac:dyDescent="0.35">
      <c r="A23" s="41" t="s">
        <v>11</v>
      </c>
      <c r="B23" s="42">
        <v>41948</v>
      </c>
      <c r="C23" s="43" t="s">
        <v>0</v>
      </c>
      <c r="D23" s="43" t="s">
        <v>22</v>
      </c>
      <c r="E23" s="48" t="s">
        <v>576</v>
      </c>
      <c r="F23" s="43">
        <v>50</v>
      </c>
      <c r="G23" s="43">
        <v>20</v>
      </c>
      <c r="H23" s="43">
        <v>2</v>
      </c>
      <c r="I23" s="43" t="s">
        <v>496</v>
      </c>
      <c r="J23" s="43" t="s">
        <v>496</v>
      </c>
      <c r="K23" s="43" t="s">
        <v>497</v>
      </c>
      <c r="L23" s="43" t="s">
        <v>471</v>
      </c>
      <c r="M23" s="43" t="s">
        <v>44</v>
      </c>
      <c r="N23" s="43" t="s">
        <v>45</v>
      </c>
      <c r="O23" s="44">
        <v>40.21</v>
      </c>
      <c r="P23" s="44">
        <v>5.85</v>
      </c>
      <c r="Q23" s="44">
        <v>0</v>
      </c>
      <c r="R23" s="44">
        <v>5.85</v>
      </c>
      <c r="S23" s="78">
        <v>417</v>
      </c>
      <c r="T23" s="78">
        <v>549</v>
      </c>
      <c r="U23" s="78">
        <v>645</v>
      </c>
      <c r="V23" s="78">
        <v>426</v>
      </c>
      <c r="W23" s="78" t="s">
        <v>21</v>
      </c>
      <c r="X23" s="78" t="s">
        <v>610</v>
      </c>
      <c r="Y23" s="78" t="s">
        <v>610</v>
      </c>
      <c r="Z23" s="78" t="s">
        <v>610</v>
      </c>
      <c r="AA23" s="45" t="s">
        <v>610</v>
      </c>
      <c r="AB23" s="78">
        <v>29.7</v>
      </c>
      <c r="AC23" s="78">
        <v>16.767058823529414</v>
      </c>
      <c r="AD23" s="78">
        <v>29.634241245136188</v>
      </c>
      <c r="AE23" s="78">
        <v>34.4</v>
      </c>
      <c r="AF23" s="78">
        <v>97.8</v>
      </c>
      <c r="AG23" s="78" t="s">
        <v>610</v>
      </c>
      <c r="AH23" s="78" t="s">
        <v>610</v>
      </c>
      <c r="AI23" s="78" t="s">
        <v>610</v>
      </c>
      <c r="AJ23" s="45" t="s">
        <v>610</v>
      </c>
      <c r="AK23" s="78">
        <v>803.1</v>
      </c>
      <c r="AL23" s="78">
        <v>4079</v>
      </c>
      <c r="AM23" s="78">
        <v>7616</v>
      </c>
      <c r="AN23" s="78">
        <v>3028</v>
      </c>
      <c r="AO23" s="78">
        <v>293.41000000000003</v>
      </c>
      <c r="AP23" s="78" t="s">
        <v>610</v>
      </c>
      <c r="AQ23" s="78" t="s">
        <v>610</v>
      </c>
      <c r="AR23" s="78" t="s">
        <v>610</v>
      </c>
      <c r="AS23" s="45" t="s">
        <v>610</v>
      </c>
      <c r="AT23" s="78">
        <v>29270</v>
      </c>
      <c r="AU23" s="78">
        <v>42030</v>
      </c>
      <c r="AV23" s="78">
        <v>47930</v>
      </c>
      <c r="AW23" s="78">
        <v>41513.4</v>
      </c>
      <c r="AX23" s="78" t="s">
        <v>21</v>
      </c>
      <c r="AY23" s="78" t="s">
        <v>610</v>
      </c>
      <c r="AZ23" s="78" t="s">
        <v>610</v>
      </c>
      <c r="BA23" s="78" t="s">
        <v>610</v>
      </c>
      <c r="BB23" s="45" t="s">
        <v>610</v>
      </c>
      <c r="BC23" s="66">
        <v>43371</v>
      </c>
    </row>
    <row r="24" spans="1:57" s="2" customFormat="1" ht="18" x14ac:dyDescent="0.35">
      <c r="A24" s="27" t="s">
        <v>11</v>
      </c>
      <c r="B24" s="29">
        <v>41964</v>
      </c>
      <c r="C24" s="30" t="s">
        <v>0</v>
      </c>
      <c r="D24" s="30" t="s">
        <v>8</v>
      </c>
      <c r="E24" s="100" t="s">
        <v>46</v>
      </c>
      <c r="F24" s="30">
        <v>65</v>
      </c>
      <c r="G24" s="30">
        <v>55</v>
      </c>
      <c r="H24" s="30">
        <v>1</v>
      </c>
      <c r="I24" s="30" t="s">
        <v>498</v>
      </c>
      <c r="J24" s="30" t="s">
        <v>498</v>
      </c>
      <c r="K24" s="30" t="s">
        <v>499</v>
      </c>
      <c r="L24" s="30" t="s">
        <v>471</v>
      </c>
      <c r="M24" s="30" t="s">
        <v>47</v>
      </c>
      <c r="N24" s="30" t="s">
        <v>48</v>
      </c>
      <c r="O24" s="31">
        <v>15447.28</v>
      </c>
      <c r="P24" s="31">
        <v>0</v>
      </c>
      <c r="Q24" s="31">
        <v>3132.95</v>
      </c>
      <c r="R24" s="31">
        <v>3132.95</v>
      </c>
      <c r="S24" s="60" t="s">
        <v>21</v>
      </c>
      <c r="T24" s="60">
        <v>10000</v>
      </c>
      <c r="U24" s="60">
        <v>9694</v>
      </c>
      <c r="V24" s="60">
        <v>9706</v>
      </c>
      <c r="W24" s="60">
        <v>9763</v>
      </c>
      <c r="X24" s="60">
        <v>9952</v>
      </c>
      <c r="Y24" s="60">
        <v>9721</v>
      </c>
      <c r="Z24" s="60">
        <v>9258</v>
      </c>
      <c r="AA24" s="83">
        <v>9258</v>
      </c>
      <c r="AB24" s="60">
        <v>41754.300000000003</v>
      </c>
      <c r="AC24" s="60">
        <v>64709.258039215689</v>
      </c>
      <c r="AD24" s="60">
        <v>41997.350194552528</v>
      </c>
      <c r="AE24" s="60">
        <v>42612</v>
      </c>
      <c r="AF24" s="60">
        <v>40606.82</v>
      </c>
      <c r="AG24" s="60">
        <v>36390.833267725495</v>
      </c>
      <c r="AH24" s="60">
        <v>64511.627906976741</v>
      </c>
      <c r="AI24" s="60">
        <v>32951.511627906977</v>
      </c>
      <c r="AJ24" s="60">
        <v>23245</v>
      </c>
      <c r="AK24" s="60">
        <v>10647349.6</v>
      </c>
      <c r="AL24" s="60">
        <v>16500860.800000001</v>
      </c>
      <c r="AM24" s="60">
        <v>10793319</v>
      </c>
      <c r="AN24" s="60">
        <v>10866050</v>
      </c>
      <c r="AO24" s="60">
        <v>10354738.67</v>
      </c>
      <c r="AP24" s="60">
        <v>9279662.4832700007</v>
      </c>
      <c r="AQ24" s="60">
        <v>9695993</v>
      </c>
      <c r="AR24" s="60">
        <v>8501490</v>
      </c>
      <c r="AS24" s="60">
        <v>5974016</v>
      </c>
      <c r="AT24" s="60">
        <v>20473000</v>
      </c>
      <c r="AU24" s="60">
        <v>19281000</v>
      </c>
      <c r="AV24" s="60">
        <v>18313000</v>
      </c>
      <c r="AW24" s="60">
        <v>19556000</v>
      </c>
      <c r="AX24" s="60">
        <v>19555000</v>
      </c>
      <c r="AY24" s="60">
        <v>19258000</v>
      </c>
      <c r="AZ24" s="60">
        <v>16644000</v>
      </c>
      <c r="BA24" s="60">
        <v>20527000</v>
      </c>
      <c r="BB24" s="60">
        <v>32545000</v>
      </c>
      <c r="BC24" s="66"/>
    </row>
    <row r="25" spans="1:57" s="2" customFormat="1" ht="18" x14ac:dyDescent="0.35">
      <c r="A25" s="41" t="s">
        <v>11</v>
      </c>
      <c r="B25" s="42">
        <v>41977</v>
      </c>
      <c r="C25" s="43" t="s">
        <v>0</v>
      </c>
      <c r="D25" s="43" t="s">
        <v>22</v>
      </c>
      <c r="E25" s="48" t="s">
        <v>546</v>
      </c>
      <c r="F25" s="43">
        <v>40</v>
      </c>
      <c r="G25" s="43">
        <v>25</v>
      </c>
      <c r="H25" s="43">
        <v>4</v>
      </c>
      <c r="I25" s="43" t="s">
        <v>493</v>
      </c>
      <c r="J25" s="43" t="s">
        <v>493</v>
      </c>
      <c r="K25" s="43" t="s">
        <v>494</v>
      </c>
      <c r="L25" s="43" t="s">
        <v>471</v>
      </c>
      <c r="M25" s="43" t="s">
        <v>49</v>
      </c>
      <c r="N25" s="43" t="s">
        <v>50</v>
      </c>
      <c r="O25" s="44">
        <v>25.18</v>
      </c>
      <c r="P25" s="44">
        <v>6.4</v>
      </c>
      <c r="Q25" s="44">
        <v>0</v>
      </c>
      <c r="R25" s="44">
        <v>6.4</v>
      </c>
      <c r="S25" s="78">
        <v>157</v>
      </c>
      <c r="T25" s="78">
        <v>218</v>
      </c>
      <c r="U25" s="78">
        <v>193</v>
      </c>
      <c r="V25" s="78">
        <v>167</v>
      </c>
      <c r="W25" s="78">
        <v>160</v>
      </c>
      <c r="X25" s="78" t="s">
        <v>21</v>
      </c>
      <c r="Y25" s="78" t="s">
        <v>610</v>
      </c>
      <c r="Z25" s="78" t="s">
        <v>610</v>
      </c>
      <c r="AA25" s="45" t="s">
        <v>610</v>
      </c>
      <c r="AB25" s="78">
        <v>84.7</v>
      </c>
      <c r="AC25" s="78">
        <v>19.16901960784314</v>
      </c>
      <c r="AD25" s="78">
        <v>22.918287937743191</v>
      </c>
      <c r="AE25" s="78">
        <v>15.3</v>
      </c>
      <c r="AF25" s="78">
        <v>7.01</v>
      </c>
      <c r="AG25" s="78" t="s">
        <v>21</v>
      </c>
      <c r="AH25" s="78" t="s">
        <v>610</v>
      </c>
      <c r="AI25" s="78" t="s">
        <v>610</v>
      </c>
      <c r="AJ25" s="45" t="s">
        <v>610</v>
      </c>
      <c r="AK25" s="78">
        <v>1524.5</v>
      </c>
      <c r="AL25" s="78">
        <v>4888.1000000000004</v>
      </c>
      <c r="AM25" s="78">
        <v>5890</v>
      </c>
      <c r="AN25" s="78">
        <v>1454</v>
      </c>
      <c r="AO25" s="78">
        <v>336.58</v>
      </c>
      <c r="AP25" s="78" t="s">
        <v>21</v>
      </c>
      <c r="AQ25" s="78" t="s">
        <v>610</v>
      </c>
      <c r="AR25" s="78" t="s">
        <v>610</v>
      </c>
      <c r="AS25" s="45" t="s">
        <v>610</v>
      </c>
      <c r="AT25" s="78">
        <v>12120</v>
      </c>
      <c r="AU25" s="78">
        <v>14190</v>
      </c>
      <c r="AV25" s="78">
        <v>14490</v>
      </c>
      <c r="AW25" s="78">
        <v>15282.3</v>
      </c>
      <c r="AX25" s="78" t="s">
        <v>21</v>
      </c>
      <c r="AY25" s="78" t="s">
        <v>21</v>
      </c>
      <c r="AZ25" s="78" t="s">
        <v>610</v>
      </c>
      <c r="BA25" s="78" t="s">
        <v>610</v>
      </c>
      <c r="BB25" s="45" t="s">
        <v>610</v>
      </c>
      <c r="BC25" s="66"/>
    </row>
    <row r="26" spans="1:57" s="2" customFormat="1" ht="18" x14ac:dyDescent="0.35">
      <c r="A26" s="27" t="s">
        <v>537</v>
      </c>
      <c r="B26" s="29">
        <v>41765</v>
      </c>
      <c r="C26" s="30" t="s">
        <v>0</v>
      </c>
      <c r="D26" s="30" t="s">
        <v>8</v>
      </c>
      <c r="E26" s="100" t="s">
        <v>51</v>
      </c>
      <c r="F26" s="33"/>
      <c r="G26" s="33"/>
      <c r="H26" s="33"/>
      <c r="I26" s="33"/>
      <c r="J26" s="30"/>
      <c r="K26" s="30"/>
      <c r="L26" s="30" t="s">
        <v>471</v>
      </c>
      <c r="M26" s="30" t="s">
        <v>52</v>
      </c>
      <c r="N26" s="30" t="s">
        <v>53</v>
      </c>
      <c r="O26" s="31">
        <v>26</v>
      </c>
      <c r="P26" s="31">
        <v>7</v>
      </c>
      <c r="Q26" s="31">
        <v>0</v>
      </c>
      <c r="R26" s="31">
        <v>7</v>
      </c>
      <c r="S26" s="32">
        <v>9</v>
      </c>
      <c r="T26" s="32">
        <v>13</v>
      </c>
      <c r="U26" s="32" t="s">
        <v>21</v>
      </c>
      <c r="V26" s="32" t="s">
        <v>21</v>
      </c>
      <c r="W26" s="32" t="s">
        <v>21</v>
      </c>
      <c r="X26" s="32" t="s">
        <v>21</v>
      </c>
      <c r="Y26" s="32" t="s">
        <v>21</v>
      </c>
      <c r="Z26" s="32" t="s">
        <v>21</v>
      </c>
      <c r="AA26" s="32" t="s">
        <v>21</v>
      </c>
      <c r="AB26" s="32">
        <v>68</v>
      </c>
      <c r="AC26" s="32">
        <v>31</v>
      </c>
      <c r="AD26" s="32" t="s">
        <v>21</v>
      </c>
      <c r="AE26" s="32" t="s">
        <v>21</v>
      </c>
      <c r="AF26" s="32" t="s">
        <v>21</v>
      </c>
      <c r="AG26" s="32" t="s">
        <v>21</v>
      </c>
      <c r="AH26" s="32" t="s">
        <v>21</v>
      </c>
      <c r="AI26" s="32" t="s">
        <v>21</v>
      </c>
      <c r="AJ26" s="32" t="s">
        <v>21</v>
      </c>
      <c r="AK26" s="32">
        <v>11314</v>
      </c>
      <c r="AL26" s="32">
        <v>7926</v>
      </c>
      <c r="AM26" s="32" t="s">
        <v>21</v>
      </c>
      <c r="AN26" s="32" t="s">
        <v>21</v>
      </c>
      <c r="AO26" s="32" t="s">
        <v>21</v>
      </c>
      <c r="AP26" s="32" t="s">
        <v>21</v>
      </c>
      <c r="AQ26" s="32" t="s">
        <v>21</v>
      </c>
      <c r="AR26" s="32" t="s">
        <v>21</v>
      </c>
      <c r="AS26" s="32" t="s">
        <v>21</v>
      </c>
      <c r="AT26" s="32" t="s">
        <v>21</v>
      </c>
      <c r="AU26" s="32" t="s">
        <v>21</v>
      </c>
      <c r="AV26" s="32" t="s">
        <v>21</v>
      </c>
      <c r="AW26" s="32" t="s">
        <v>21</v>
      </c>
      <c r="AX26" s="32" t="s">
        <v>21</v>
      </c>
      <c r="AY26" s="32" t="s">
        <v>21</v>
      </c>
      <c r="AZ26" s="32" t="s">
        <v>21</v>
      </c>
      <c r="BA26" s="32" t="s">
        <v>21</v>
      </c>
      <c r="BB26" s="32" t="s">
        <v>21</v>
      </c>
      <c r="BC26" s="66" t="s">
        <v>553</v>
      </c>
    </row>
    <row r="27" spans="1:57" s="2" customFormat="1" ht="18" x14ac:dyDescent="0.35">
      <c r="A27" s="27" t="s">
        <v>537</v>
      </c>
      <c r="B27" s="29">
        <v>41956</v>
      </c>
      <c r="C27" s="30" t="s">
        <v>0</v>
      </c>
      <c r="D27" s="30" t="s">
        <v>8</v>
      </c>
      <c r="E27" s="100" t="s">
        <v>54</v>
      </c>
      <c r="F27" s="33"/>
      <c r="G27" s="33"/>
      <c r="H27" s="33"/>
      <c r="I27" s="33"/>
      <c r="J27" s="30"/>
      <c r="K27" s="30"/>
      <c r="L27" s="30" t="s">
        <v>471</v>
      </c>
      <c r="M27" s="30" t="s">
        <v>55</v>
      </c>
      <c r="N27" s="30" t="s">
        <v>56</v>
      </c>
      <c r="O27" s="31">
        <v>597</v>
      </c>
      <c r="P27" s="31">
        <v>0</v>
      </c>
      <c r="Q27" s="31">
        <v>118</v>
      </c>
      <c r="R27" s="31">
        <v>118</v>
      </c>
      <c r="S27" s="32">
        <v>1617</v>
      </c>
      <c r="T27" s="32">
        <v>1590</v>
      </c>
      <c r="U27" s="32">
        <v>1492</v>
      </c>
      <c r="V27" s="32" t="s">
        <v>21</v>
      </c>
      <c r="W27" s="32" t="s">
        <v>21</v>
      </c>
      <c r="X27" s="32" t="s">
        <v>21</v>
      </c>
      <c r="Y27" s="32" t="s">
        <v>21</v>
      </c>
      <c r="Z27" s="32" t="s">
        <v>21</v>
      </c>
      <c r="AA27" s="32" t="s">
        <v>21</v>
      </c>
      <c r="AB27" s="32">
        <v>2937</v>
      </c>
      <c r="AC27" s="32">
        <v>526</v>
      </c>
      <c r="AD27" s="32" t="s">
        <v>21</v>
      </c>
      <c r="AE27" s="32" t="s">
        <v>21</v>
      </c>
      <c r="AF27" s="32" t="s">
        <v>21</v>
      </c>
      <c r="AG27" s="32" t="s">
        <v>21</v>
      </c>
      <c r="AH27" s="32" t="s">
        <v>21</v>
      </c>
      <c r="AI27" s="32" t="s">
        <v>21</v>
      </c>
      <c r="AJ27" s="32" t="s">
        <v>21</v>
      </c>
      <c r="AK27" s="32">
        <v>102803</v>
      </c>
      <c r="AL27" s="32">
        <v>133235</v>
      </c>
      <c r="AM27" s="32" t="s">
        <v>21</v>
      </c>
      <c r="AN27" s="32" t="s">
        <v>21</v>
      </c>
      <c r="AO27" s="32" t="s">
        <v>21</v>
      </c>
      <c r="AP27" s="32" t="s">
        <v>21</v>
      </c>
      <c r="AQ27" s="32" t="s">
        <v>21</v>
      </c>
      <c r="AR27" s="32" t="s">
        <v>21</v>
      </c>
      <c r="AS27" s="32" t="s">
        <v>21</v>
      </c>
      <c r="AT27" s="32">
        <v>162887.43875432524</v>
      </c>
      <c r="AU27" s="32">
        <v>179914.99966666664</v>
      </c>
      <c r="AV27" s="32">
        <v>164097</v>
      </c>
      <c r="AW27" s="32" t="s">
        <v>21</v>
      </c>
      <c r="AX27" s="32" t="s">
        <v>21</v>
      </c>
      <c r="AY27" s="32" t="s">
        <v>21</v>
      </c>
      <c r="AZ27" s="32" t="s">
        <v>21</v>
      </c>
      <c r="BA27" s="32" t="s">
        <v>21</v>
      </c>
      <c r="BB27" s="32" t="s">
        <v>21</v>
      </c>
      <c r="BC27" s="66" t="s">
        <v>553</v>
      </c>
    </row>
    <row r="28" spans="1:57" s="2" customFormat="1" ht="18" x14ac:dyDescent="0.35">
      <c r="A28" s="27" t="s">
        <v>537</v>
      </c>
      <c r="B28" s="29">
        <v>41963</v>
      </c>
      <c r="C28" s="30" t="s">
        <v>0</v>
      </c>
      <c r="D28" s="30" t="s">
        <v>8</v>
      </c>
      <c r="E28" s="100" t="s">
        <v>535</v>
      </c>
      <c r="F28" s="33"/>
      <c r="G28" s="33"/>
      <c r="H28" s="33"/>
      <c r="I28" s="33"/>
      <c r="J28" s="30"/>
      <c r="K28" s="30"/>
      <c r="L28" s="30" t="s">
        <v>471</v>
      </c>
      <c r="M28" s="30" t="s">
        <v>57</v>
      </c>
      <c r="N28" s="30" t="s">
        <v>58</v>
      </c>
      <c r="O28" s="90">
        <v>95</v>
      </c>
      <c r="P28" s="90">
        <v>22</v>
      </c>
      <c r="Q28" s="90">
        <v>4</v>
      </c>
      <c r="R28" s="90">
        <v>26</v>
      </c>
      <c r="S28" s="60">
        <v>199</v>
      </c>
      <c r="T28" s="60">
        <v>230</v>
      </c>
      <c r="U28" s="60">
        <v>238</v>
      </c>
      <c r="V28" s="60">
        <v>252</v>
      </c>
      <c r="W28" s="60" t="s">
        <v>21</v>
      </c>
      <c r="X28" s="60" t="s">
        <v>21</v>
      </c>
      <c r="Y28" s="60" t="s">
        <v>21</v>
      </c>
      <c r="Z28" s="60" t="s">
        <v>21</v>
      </c>
      <c r="AA28" s="60" t="s">
        <v>21</v>
      </c>
      <c r="AB28" s="60">
        <v>1022</v>
      </c>
      <c r="AC28" s="60">
        <v>348</v>
      </c>
      <c r="AD28" s="60" t="s">
        <v>21</v>
      </c>
      <c r="AE28" s="60" t="s">
        <v>21</v>
      </c>
      <c r="AF28" s="60" t="s">
        <v>21</v>
      </c>
      <c r="AG28" s="60" t="s">
        <v>21</v>
      </c>
      <c r="AH28" s="60" t="s">
        <v>21</v>
      </c>
      <c r="AI28" s="60" t="s">
        <v>21</v>
      </c>
      <c r="AJ28" s="60" t="s">
        <v>21</v>
      </c>
      <c r="AK28" s="60">
        <v>30669</v>
      </c>
      <c r="AL28" s="60">
        <v>88272</v>
      </c>
      <c r="AM28" s="60" t="s">
        <v>21</v>
      </c>
      <c r="AN28" s="60" t="s">
        <v>21</v>
      </c>
      <c r="AO28" s="60" t="s">
        <v>21</v>
      </c>
      <c r="AP28" s="60" t="s">
        <v>21</v>
      </c>
      <c r="AQ28" s="60" t="s">
        <v>21</v>
      </c>
      <c r="AR28" s="60" t="s">
        <v>21</v>
      </c>
      <c r="AS28" s="32" t="s">
        <v>21</v>
      </c>
      <c r="AT28" s="60">
        <v>318884.90138408303</v>
      </c>
      <c r="AU28" s="60">
        <v>343493.11800000002</v>
      </c>
      <c r="AV28" s="60">
        <v>310070</v>
      </c>
      <c r="AW28" s="60">
        <v>397992</v>
      </c>
      <c r="AX28" s="60" t="s">
        <v>21</v>
      </c>
      <c r="AY28" s="60" t="s">
        <v>21</v>
      </c>
      <c r="AZ28" s="60" t="s">
        <v>21</v>
      </c>
      <c r="BA28" s="60" t="s">
        <v>21</v>
      </c>
      <c r="BB28" s="60" t="s">
        <v>21</v>
      </c>
      <c r="BC28" s="66" t="s">
        <v>553</v>
      </c>
    </row>
    <row r="29" spans="1:57" s="2" customFormat="1" ht="18" x14ac:dyDescent="0.35">
      <c r="A29" s="27" t="s">
        <v>537</v>
      </c>
      <c r="B29" s="29">
        <v>41964</v>
      </c>
      <c r="C29" s="30" t="s">
        <v>0</v>
      </c>
      <c r="D29" s="30" t="s">
        <v>8</v>
      </c>
      <c r="E29" s="100" t="s">
        <v>536</v>
      </c>
      <c r="F29" s="33"/>
      <c r="G29" s="33"/>
      <c r="H29" s="33"/>
      <c r="I29" s="33"/>
      <c r="J29" s="30"/>
      <c r="K29" s="30"/>
      <c r="L29" s="30" t="s">
        <v>471</v>
      </c>
      <c r="M29" s="30" t="s">
        <v>59</v>
      </c>
      <c r="N29" s="30" t="s">
        <v>60</v>
      </c>
      <c r="O29" s="90">
        <v>200</v>
      </c>
      <c r="P29" s="90">
        <v>0</v>
      </c>
      <c r="Q29" s="90">
        <v>61</v>
      </c>
      <c r="R29" s="90">
        <v>61</v>
      </c>
      <c r="S29" s="60">
        <v>479</v>
      </c>
      <c r="T29" s="60">
        <v>492</v>
      </c>
      <c r="U29" s="60" t="s">
        <v>21</v>
      </c>
      <c r="V29" s="60" t="s">
        <v>21</v>
      </c>
      <c r="W29" s="60" t="s">
        <v>21</v>
      </c>
      <c r="X29" s="60" t="s">
        <v>21</v>
      </c>
      <c r="Y29" s="60" t="s">
        <v>21</v>
      </c>
      <c r="Z29" s="60" t="s">
        <v>21</v>
      </c>
      <c r="AA29" s="60" t="s">
        <v>21</v>
      </c>
      <c r="AB29" s="60">
        <v>2339</v>
      </c>
      <c r="AC29" s="60">
        <v>241</v>
      </c>
      <c r="AD29" s="60" t="s">
        <v>21</v>
      </c>
      <c r="AE29" s="60" t="s">
        <v>21</v>
      </c>
      <c r="AF29" s="60" t="s">
        <v>21</v>
      </c>
      <c r="AG29" s="60" t="s">
        <v>21</v>
      </c>
      <c r="AH29" s="60" t="s">
        <v>21</v>
      </c>
      <c r="AI29" s="60" t="s">
        <v>21</v>
      </c>
      <c r="AJ29" s="60" t="s">
        <v>21</v>
      </c>
      <c r="AK29" s="60">
        <v>67845</v>
      </c>
      <c r="AL29" s="60">
        <v>61030</v>
      </c>
      <c r="AM29" s="60" t="s">
        <v>21</v>
      </c>
      <c r="AN29" s="60" t="s">
        <v>21</v>
      </c>
      <c r="AO29" s="60" t="s">
        <v>21</v>
      </c>
      <c r="AP29" s="60" t="s">
        <v>21</v>
      </c>
      <c r="AQ29" s="60" t="s">
        <v>21</v>
      </c>
      <c r="AR29" s="60" t="s">
        <v>21</v>
      </c>
      <c r="AS29" s="32" t="s">
        <v>21</v>
      </c>
      <c r="AT29" s="60">
        <v>61300.538754325258</v>
      </c>
      <c r="AU29" s="60">
        <v>48161.334000000003</v>
      </c>
      <c r="AV29" s="60">
        <v>61326.3</v>
      </c>
      <c r="AW29" s="60" t="s">
        <v>21</v>
      </c>
      <c r="AX29" s="60" t="s">
        <v>21</v>
      </c>
      <c r="AY29" s="60" t="s">
        <v>21</v>
      </c>
      <c r="AZ29" s="60" t="s">
        <v>21</v>
      </c>
      <c r="BA29" s="60" t="s">
        <v>21</v>
      </c>
      <c r="BB29" s="60" t="s">
        <v>21</v>
      </c>
      <c r="BC29" s="66" t="s">
        <v>553</v>
      </c>
    </row>
    <row r="30" spans="1:57" s="2" customFormat="1" ht="18" x14ac:dyDescent="0.35">
      <c r="A30" s="34" t="s">
        <v>464</v>
      </c>
      <c r="B30" s="35">
        <v>41824</v>
      </c>
      <c r="C30" s="33" t="s">
        <v>0</v>
      </c>
      <c r="D30" s="33" t="s">
        <v>8</v>
      </c>
      <c r="E30" s="28" t="s">
        <v>61</v>
      </c>
      <c r="F30" s="33"/>
      <c r="G30" s="33"/>
      <c r="H30" s="33"/>
      <c r="I30" s="33"/>
      <c r="J30" s="33"/>
      <c r="K30" s="33"/>
      <c r="L30" s="33" t="s">
        <v>534</v>
      </c>
      <c r="M30" s="33" t="s">
        <v>62</v>
      </c>
      <c r="N30" s="33" t="s">
        <v>63</v>
      </c>
      <c r="O30" s="36">
        <v>886.58</v>
      </c>
      <c r="P30" s="36">
        <v>354.6</v>
      </c>
      <c r="Q30" s="36">
        <v>0</v>
      </c>
      <c r="R30" s="36">
        <v>354.6</v>
      </c>
      <c r="S30" s="60">
        <v>11740</v>
      </c>
      <c r="T30" s="60">
        <v>10539</v>
      </c>
      <c r="U30" s="60">
        <v>9685</v>
      </c>
      <c r="V30" s="60">
        <v>8792</v>
      </c>
      <c r="W30" s="60">
        <v>7995</v>
      </c>
      <c r="X30" s="60">
        <v>8292</v>
      </c>
      <c r="Y30" s="60">
        <v>8126</v>
      </c>
      <c r="Z30" s="60">
        <v>8020</v>
      </c>
      <c r="AA30" s="82">
        <v>7911</v>
      </c>
      <c r="AB30" s="60">
        <v>1011.38617636127</v>
      </c>
      <c r="AC30" s="60">
        <v>529.25415628295605</v>
      </c>
      <c r="AD30" s="60">
        <v>363.36203999999998</v>
      </c>
      <c r="AE30" s="60">
        <v>568.33150000000001</v>
      </c>
      <c r="AF30" s="60">
        <v>403.16796580803219</v>
      </c>
      <c r="AG30" s="60">
        <v>355</v>
      </c>
      <c r="AH30" s="60">
        <v>464</v>
      </c>
      <c r="AI30" s="60">
        <v>175</v>
      </c>
      <c r="AJ30" s="60">
        <v>117</v>
      </c>
      <c r="AK30" s="60">
        <v>122497.16762138325</v>
      </c>
      <c r="AL30" s="60">
        <v>132711.0328278965</v>
      </c>
      <c r="AM30" s="60">
        <v>107191.8</v>
      </c>
      <c r="AN30" s="60">
        <v>140946.21239999999</v>
      </c>
      <c r="AO30" s="60">
        <v>100388.82348620001</v>
      </c>
      <c r="AP30" s="60">
        <v>88378</v>
      </c>
      <c r="AQ30" s="60">
        <v>115645</v>
      </c>
      <c r="AR30" s="60">
        <v>44195</v>
      </c>
      <c r="AS30" s="60">
        <v>29412</v>
      </c>
      <c r="AT30" s="60">
        <v>1134860.28</v>
      </c>
      <c r="AU30" s="60">
        <v>1238020.247</v>
      </c>
      <c r="AV30" s="60">
        <v>1228734.301</v>
      </c>
      <c r="AW30" s="60">
        <v>1226549.331</v>
      </c>
      <c r="AX30" s="60">
        <v>1206188.8899999999</v>
      </c>
      <c r="AY30" s="60">
        <f>6279800*0.2107</f>
        <v>1323153.8600000001</v>
      </c>
      <c r="AZ30" s="60">
        <f>1333942</f>
        <v>1333942</v>
      </c>
      <c r="BA30" s="60">
        <v>6501100</v>
      </c>
      <c r="BB30" s="60">
        <v>2032179</v>
      </c>
      <c r="BC30" s="66"/>
    </row>
    <row r="31" spans="1:57" s="2" customFormat="1" ht="18" x14ac:dyDescent="0.35">
      <c r="A31" s="50" t="s">
        <v>465</v>
      </c>
      <c r="B31" s="51">
        <v>41953</v>
      </c>
      <c r="C31" s="52" t="s">
        <v>0</v>
      </c>
      <c r="D31" s="52" t="s">
        <v>8</v>
      </c>
      <c r="E31" s="55" t="s">
        <v>544</v>
      </c>
      <c r="F31" s="52">
        <v>40</v>
      </c>
      <c r="G31" s="52"/>
      <c r="H31" s="52"/>
      <c r="I31" s="52" t="s">
        <v>493</v>
      </c>
      <c r="J31" s="52"/>
      <c r="K31" s="52"/>
      <c r="L31" s="52" t="s">
        <v>471</v>
      </c>
      <c r="M31" s="52" t="s">
        <v>64</v>
      </c>
      <c r="N31" s="52" t="s">
        <v>65</v>
      </c>
      <c r="O31" s="57">
        <v>16.66181182639091</v>
      </c>
      <c r="P31" s="57">
        <v>2.6651337023011941</v>
      </c>
      <c r="Q31" s="57">
        <v>13.996678124089716</v>
      </c>
      <c r="R31" s="57">
        <v>16.66181182639091</v>
      </c>
      <c r="S31" s="78">
        <v>18</v>
      </c>
      <c r="T31" s="78">
        <v>27</v>
      </c>
      <c r="U31" s="78">
        <v>21</v>
      </c>
      <c r="V31" s="78" t="s">
        <v>21</v>
      </c>
      <c r="W31" s="78" t="s">
        <v>21</v>
      </c>
      <c r="X31" s="78" t="s">
        <v>21</v>
      </c>
      <c r="Y31" s="78" t="s">
        <v>21</v>
      </c>
      <c r="Z31" s="78" t="s">
        <v>21</v>
      </c>
      <c r="AA31" s="78" t="s">
        <v>21</v>
      </c>
      <c r="AB31" s="78">
        <v>4.3019593335623449</v>
      </c>
      <c r="AC31" s="78">
        <v>2.3122202742698117</v>
      </c>
      <c r="AD31" s="78">
        <v>1.1356172248803826</v>
      </c>
      <c r="AE31" s="78" t="s">
        <v>21</v>
      </c>
      <c r="AF31" s="78" t="s">
        <v>21</v>
      </c>
      <c r="AG31" s="78" t="s">
        <v>21</v>
      </c>
      <c r="AH31" s="78" t="s">
        <v>21</v>
      </c>
      <c r="AI31" s="78" t="s">
        <v>21</v>
      </c>
      <c r="AJ31" s="78" t="s">
        <v>21</v>
      </c>
      <c r="AK31" s="78">
        <v>146.26661734111971</v>
      </c>
      <c r="AL31" s="78">
        <v>575.7428482931831</v>
      </c>
      <c r="AM31" s="78">
        <v>237.34399999999999</v>
      </c>
      <c r="AN31" s="78" t="s">
        <v>21</v>
      </c>
      <c r="AO31" s="78" t="s">
        <v>21</v>
      </c>
      <c r="AP31" s="78" t="s">
        <v>21</v>
      </c>
      <c r="AQ31" s="78" t="s">
        <v>21</v>
      </c>
      <c r="AR31" s="78" t="s">
        <v>21</v>
      </c>
      <c r="AS31" s="78" t="s">
        <v>21</v>
      </c>
      <c r="AT31" s="78">
        <v>2959.1254088729397</v>
      </c>
      <c r="AU31" s="78">
        <v>2674.9169647419521</v>
      </c>
      <c r="AV31" s="78">
        <v>3286.6117934537974</v>
      </c>
      <c r="AW31" s="78" t="s">
        <v>21</v>
      </c>
      <c r="AX31" s="78" t="s">
        <v>21</v>
      </c>
      <c r="AY31" s="78" t="s">
        <v>21</v>
      </c>
      <c r="AZ31" s="78" t="s">
        <v>21</v>
      </c>
      <c r="BA31" s="78" t="s">
        <v>21</v>
      </c>
      <c r="BB31" s="78" t="s">
        <v>21</v>
      </c>
      <c r="BC31" s="66" t="s">
        <v>554</v>
      </c>
    </row>
    <row r="32" spans="1:57" s="77" customFormat="1" ht="18" x14ac:dyDescent="0.35">
      <c r="A32" s="34" t="s">
        <v>466</v>
      </c>
      <c r="B32" s="35">
        <v>41717</v>
      </c>
      <c r="C32" s="33" t="s">
        <v>0</v>
      </c>
      <c r="D32" s="33" t="s">
        <v>8</v>
      </c>
      <c r="E32" s="28" t="s">
        <v>545</v>
      </c>
      <c r="F32" s="33">
        <v>30</v>
      </c>
      <c r="G32" s="33"/>
      <c r="H32" s="33"/>
      <c r="I32" s="33" t="s">
        <v>500</v>
      </c>
      <c r="J32" s="33"/>
      <c r="K32" s="33"/>
      <c r="L32" s="33" t="s">
        <v>471</v>
      </c>
      <c r="M32" s="33" t="s">
        <v>71</v>
      </c>
      <c r="N32" s="33" t="s">
        <v>72</v>
      </c>
      <c r="O32" s="93" t="s">
        <v>21</v>
      </c>
      <c r="P32" s="93">
        <v>0</v>
      </c>
      <c r="Q32" s="93">
        <v>85</v>
      </c>
      <c r="R32" s="93">
        <v>85</v>
      </c>
      <c r="S32" s="32">
        <v>1410</v>
      </c>
      <c r="T32" s="32">
        <v>1555</v>
      </c>
      <c r="U32" s="32">
        <v>1646</v>
      </c>
      <c r="V32" s="32">
        <v>1596</v>
      </c>
      <c r="W32" s="32">
        <v>1943</v>
      </c>
      <c r="X32" s="32">
        <v>2965</v>
      </c>
      <c r="Y32" s="32">
        <v>2952</v>
      </c>
      <c r="Z32" s="32">
        <v>2760</v>
      </c>
      <c r="AA32" s="84">
        <v>2398</v>
      </c>
      <c r="AB32" s="32">
        <v>105.2</v>
      </c>
      <c r="AC32" s="32">
        <v>47</v>
      </c>
      <c r="AD32" s="32">
        <v>13.8</v>
      </c>
      <c r="AE32" s="32">
        <v>11.05</v>
      </c>
      <c r="AF32" s="32">
        <v>68.8</v>
      </c>
      <c r="AG32" s="32">
        <v>117</v>
      </c>
      <c r="AH32" s="32">
        <v>58</v>
      </c>
      <c r="AI32" s="32">
        <v>233</v>
      </c>
      <c r="AJ32" s="32">
        <v>99.1</v>
      </c>
      <c r="AK32" s="32">
        <v>25772</v>
      </c>
      <c r="AL32" s="32">
        <v>11190</v>
      </c>
      <c r="AM32" s="32">
        <v>3423</v>
      </c>
      <c r="AN32" s="32">
        <v>2642</v>
      </c>
      <c r="AO32" s="32">
        <v>12385</v>
      </c>
      <c r="AP32" s="32">
        <v>27647</v>
      </c>
      <c r="AQ32" s="32">
        <v>14256</v>
      </c>
      <c r="AR32" s="32">
        <v>53833</v>
      </c>
      <c r="AS32" s="32">
        <v>23488.1</v>
      </c>
      <c r="AT32" s="32">
        <v>299003</v>
      </c>
      <c r="AU32" s="32">
        <v>256414</v>
      </c>
      <c r="AV32" s="32">
        <v>247682</v>
      </c>
      <c r="AW32" s="32">
        <v>234463</v>
      </c>
      <c r="AX32" s="32">
        <v>289173</v>
      </c>
      <c r="AY32" s="32">
        <v>108428</v>
      </c>
      <c r="AZ32" s="32">
        <v>50477</v>
      </c>
      <c r="BA32" s="32">
        <v>-11678</v>
      </c>
      <c r="BB32" s="32">
        <v>24185</v>
      </c>
      <c r="BC32" s="66"/>
    </row>
    <row r="33" spans="1:55" s="77" customFormat="1" ht="18" x14ac:dyDescent="0.35">
      <c r="A33" s="94" t="s">
        <v>466</v>
      </c>
      <c r="B33" s="95">
        <v>41841</v>
      </c>
      <c r="C33" s="96" t="s">
        <v>0</v>
      </c>
      <c r="D33" s="96" t="s">
        <v>22</v>
      </c>
      <c r="E33" s="101" t="s">
        <v>445</v>
      </c>
      <c r="F33" s="96">
        <v>30</v>
      </c>
      <c r="G33" s="96"/>
      <c r="H33" s="96"/>
      <c r="I33" s="96" t="s">
        <v>500</v>
      </c>
      <c r="J33" s="96"/>
      <c r="K33" s="96"/>
      <c r="L33" s="96" t="s">
        <v>471</v>
      </c>
      <c r="M33" s="96" t="s">
        <v>73</v>
      </c>
      <c r="N33" s="96" t="s">
        <v>74</v>
      </c>
      <c r="O33" s="97">
        <v>2.5999999999999999E-2</v>
      </c>
      <c r="P33" s="97">
        <v>0</v>
      </c>
      <c r="Q33" s="97">
        <v>2.5999999999999999E-2</v>
      </c>
      <c r="R33" s="97">
        <v>2.5999999999999999E-2</v>
      </c>
      <c r="S33" s="98" t="s">
        <v>21</v>
      </c>
      <c r="T33" s="98" t="s">
        <v>21</v>
      </c>
      <c r="U33" s="98" t="s">
        <v>21</v>
      </c>
      <c r="V33" s="98" t="s">
        <v>21</v>
      </c>
      <c r="W33" s="98" t="s">
        <v>21</v>
      </c>
      <c r="X33" s="98" t="s">
        <v>21</v>
      </c>
      <c r="Y33" s="98" t="s">
        <v>21</v>
      </c>
      <c r="Z33" s="98" t="s">
        <v>21</v>
      </c>
      <c r="AA33" s="98" t="s">
        <v>21</v>
      </c>
      <c r="AB33" s="98" t="s">
        <v>21</v>
      </c>
      <c r="AC33" s="98" t="s">
        <v>21</v>
      </c>
      <c r="AD33" s="98" t="s">
        <v>21</v>
      </c>
      <c r="AE33" s="98" t="s">
        <v>21</v>
      </c>
      <c r="AF33" s="98" t="s">
        <v>21</v>
      </c>
      <c r="AG33" s="98" t="s">
        <v>474</v>
      </c>
      <c r="AH33" s="98" t="s">
        <v>474</v>
      </c>
      <c r="AI33" s="98" t="s">
        <v>21</v>
      </c>
      <c r="AJ33" s="98" t="s">
        <v>21</v>
      </c>
      <c r="AK33" s="98" t="s">
        <v>474</v>
      </c>
      <c r="AL33" s="98" t="s">
        <v>474</v>
      </c>
      <c r="AM33" s="98" t="s">
        <v>474</v>
      </c>
      <c r="AN33" s="98" t="s">
        <v>474</v>
      </c>
      <c r="AO33" s="98" t="s">
        <v>474</v>
      </c>
      <c r="AP33" s="98" t="s">
        <v>474</v>
      </c>
      <c r="AQ33" s="98" t="s">
        <v>474</v>
      </c>
      <c r="AR33" s="98" t="s">
        <v>21</v>
      </c>
      <c r="AS33" s="98" t="s">
        <v>21</v>
      </c>
      <c r="AT33" s="98">
        <v>23</v>
      </c>
      <c r="AU33" s="98" t="s">
        <v>474</v>
      </c>
      <c r="AV33" s="98">
        <v>193</v>
      </c>
      <c r="AW33" s="98">
        <v>585</v>
      </c>
      <c r="AX33" s="98" t="s">
        <v>474</v>
      </c>
      <c r="AY33" s="98" t="s">
        <v>474</v>
      </c>
      <c r="AZ33" s="98" t="s">
        <v>21</v>
      </c>
      <c r="BA33" s="98" t="s">
        <v>21</v>
      </c>
      <c r="BB33" s="98" t="s">
        <v>21</v>
      </c>
      <c r="BC33" s="66" t="s">
        <v>554</v>
      </c>
    </row>
    <row r="34" spans="1:55" s="77" customFormat="1" ht="18" x14ac:dyDescent="0.35">
      <c r="A34" s="94" t="s">
        <v>466</v>
      </c>
      <c r="B34" s="95">
        <v>41911</v>
      </c>
      <c r="C34" s="96" t="s">
        <v>17</v>
      </c>
      <c r="D34" s="96" t="s">
        <v>22</v>
      </c>
      <c r="E34" s="101" t="s">
        <v>441</v>
      </c>
      <c r="F34" s="96">
        <v>40</v>
      </c>
      <c r="G34" s="96"/>
      <c r="H34" s="96"/>
      <c r="I34" s="96" t="s">
        <v>493</v>
      </c>
      <c r="J34" s="96"/>
      <c r="K34" s="96"/>
      <c r="L34" s="96" t="s">
        <v>471</v>
      </c>
      <c r="M34" s="96" t="s">
        <v>75</v>
      </c>
      <c r="N34" s="96" t="s">
        <v>76</v>
      </c>
      <c r="O34" s="97">
        <v>8.89</v>
      </c>
      <c r="P34" s="97">
        <v>0</v>
      </c>
      <c r="Q34" s="97">
        <v>8.89</v>
      </c>
      <c r="R34" s="97">
        <v>8.89</v>
      </c>
      <c r="S34" s="98" t="s">
        <v>21</v>
      </c>
      <c r="T34" s="98" t="s">
        <v>21</v>
      </c>
      <c r="U34" s="98" t="s">
        <v>21</v>
      </c>
      <c r="V34" s="98" t="s">
        <v>21</v>
      </c>
      <c r="W34" s="98" t="s">
        <v>21</v>
      </c>
      <c r="X34" s="98" t="s">
        <v>21</v>
      </c>
      <c r="Y34" s="98" t="s">
        <v>21</v>
      </c>
      <c r="Z34" s="98" t="s">
        <v>21</v>
      </c>
      <c r="AA34" s="98" t="s">
        <v>21</v>
      </c>
      <c r="AB34" s="98" t="s">
        <v>21</v>
      </c>
      <c r="AC34" s="98" t="s">
        <v>21</v>
      </c>
      <c r="AD34" s="98" t="s">
        <v>21</v>
      </c>
      <c r="AE34" s="98" t="s">
        <v>21</v>
      </c>
      <c r="AF34" s="98" t="s">
        <v>21</v>
      </c>
      <c r="AG34" s="98" t="s">
        <v>474</v>
      </c>
      <c r="AH34" s="98" t="s">
        <v>474</v>
      </c>
      <c r="AI34" s="98" t="s">
        <v>21</v>
      </c>
      <c r="AJ34" s="98" t="s">
        <v>21</v>
      </c>
      <c r="AK34" s="98" t="s">
        <v>474</v>
      </c>
      <c r="AL34" s="98" t="s">
        <v>474</v>
      </c>
      <c r="AM34" s="98" t="s">
        <v>474</v>
      </c>
      <c r="AN34" s="98" t="s">
        <v>474</v>
      </c>
      <c r="AO34" s="98" t="s">
        <v>474</v>
      </c>
      <c r="AP34" s="98" t="s">
        <v>474</v>
      </c>
      <c r="AQ34" s="98" t="s">
        <v>474</v>
      </c>
      <c r="AR34" s="98" t="s">
        <v>21</v>
      </c>
      <c r="AS34" s="98" t="s">
        <v>21</v>
      </c>
      <c r="AT34" s="98">
        <v>2698</v>
      </c>
      <c r="AU34" s="98">
        <v>5700</v>
      </c>
      <c r="AV34" s="98" t="s">
        <v>474</v>
      </c>
      <c r="AW34" s="98" t="s">
        <v>474</v>
      </c>
      <c r="AX34" s="98" t="s">
        <v>474</v>
      </c>
      <c r="AY34" s="98" t="s">
        <v>474</v>
      </c>
      <c r="AZ34" s="98" t="s">
        <v>474</v>
      </c>
      <c r="BA34" s="98" t="s">
        <v>21</v>
      </c>
      <c r="BB34" s="98" t="s">
        <v>21</v>
      </c>
      <c r="BC34" s="66">
        <v>43272</v>
      </c>
    </row>
    <row r="35" spans="1:55" s="77" customFormat="1" ht="18" x14ac:dyDescent="0.35">
      <c r="A35" s="34" t="s">
        <v>466</v>
      </c>
      <c r="B35" s="35">
        <v>42002</v>
      </c>
      <c r="C35" s="33" t="s">
        <v>0</v>
      </c>
      <c r="D35" s="33" t="s">
        <v>22</v>
      </c>
      <c r="E35" s="28" t="s">
        <v>547</v>
      </c>
      <c r="F35" s="33">
        <v>30</v>
      </c>
      <c r="G35" s="33"/>
      <c r="H35" s="33"/>
      <c r="I35" s="96" t="s">
        <v>493</v>
      </c>
      <c r="J35" s="33"/>
      <c r="K35" s="33"/>
      <c r="L35" s="33" t="s">
        <v>471</v>
      </c>
      <c r="M35" s="33" t="s">
        <v>77</v>
      </c>
      <c r="N35" s="33" t="s">
        <v>78</v>
      </c>
      <c r="O35" s="93">
        <v>37.409999999999997</v>
      </c>
      <c r="P35" s="93">
        <v>0</v>
      </c>
      <c r="Q35" s="93">
        <v>37.409999999999997</v>
      </c>
      <c r="R35" s="93">
        <v>37.409999999999997</v>
      </c>
      <c r="S35" s="32">
        <v>3</v>
      </c>
      <c r="T35" s="32">
        <v>3</v>
      </c>
      <c r="U35" s="32">
        <v>3</v>
      </c>
      <c r="V35" s="32" t="s">
        <v>21</v>
      </c>
      <c r="W35" s="32" t="s">
        <v>21</v>
      </c>
      <c r="X35" s="32" t="s">
        <v>21</v>
      </c>
      <c r="Y35" s="32" t="s">
        <v>21</v>
      </c>
      <c r="Z35" s="32" t="s">
        <v>21</v>
      </c>
      <c r="AA35" s="84">
        <v>2</v>
      </c>
      <c r="AB35" s="32" t="s">
        <v>21</v>
      </c>
      <c r="AC35" s="32" t="s">
        <v>21</v>
      </c>
      <c r="AD35" s="32" t="s">
        <v>21</v>
      </c>
      <c r="AE35" s="32">
        <v>0</v>
      </c>
      <c r="AF35" s="32">
        <v>0</v>
      </c>
      <c r="AG35" s="32">
        <v>0.02</v>
      </c>
      <c r="AH35" s="32">
        <v>0</v>
      </c>
      <c r="AI35" s="32">
        <v>0</v>
      </c>
      <c r="AJ35" s="32">
        <v>0</v>
      </c>
      <c r="AK35" s="32" t="s">
        <v>474</v>
      </c>
      <c r="AL35" s="32" t="s">
        <v>474</v>
      </c>
      <c r="AM35" s="32" t="s">
        <v>474</v>
      </c>
      <c r="AN35" s="32">
        <v>0</v>
      </c>
      <c r="AO35" s="32">
        <v>0</v>
      </c>
      <c r="AP35" s="32">
        <v>5</v>
      </c>
      <c r="AQ35" s="32">
        <v>0</v>
      </c>
      <c r="AR35" s="32">
        <v>0</v>
      </c>
      <c r="AS35" s="32">
        <v>0</v>
      </c>
      <c r="AT35" s="32">
        <v>200</v>
      </c>
      <c r="AU35" s="32">
        <v>789</v>
      </c>
      <c r="AV35" s="32">
        <v>880</v>
      </c>
      <c r="AW35" s="32">
        <v>2419</v>
      </c>
      <c r="AX35" s="32">
        <v>1941</v>
      </c>
      <c r="AY35" s="32">
        <v>-806</v>
      </c>
      <c r="AZ35" s="32">
        <v>-8742</v>
      </c>
      <c r="BA35" s="32">
        <v>0.26700000000000002</v>
      </c>
      <c r="BB35" s="32">
        <v>-1350</v>
      </c>
      <c r="BC35" s="66"/>
    </row>
    <row r="36" spans="1:55" s="22" customFormat="1" ht="18" x14ac:dyDescent="0.35">
      <c r="A36" s="50" t="s">
        <v>79</v>
      </c>
      <c r="B36" s="51">
        <v>41757</v>
      </c>
      <c r="C36" s="52" t="s">
        <v>17</v>
      </c>
      <c r="D36" s="52" t="s">
        <v>8</v>
      </c>
      <c r="E36" s="55" t="s">
        <v>548</v>
      </c>
      <c r="F36" s="52"/>
      <c r="G36" s="52"/>
      <c r="H36" s="52"/>
      <c r="I36" s="52"/>
      <c r="J36" s="52"/>
      <c r="K36" s="52" t="s">
        <v>482</v>
      </c>
      <c r="L36" s="52" t="s">
        <v>471</v>
      </c>
      <c r="M36" s="52" t="s">
        <v>80</v>
      </c>
      <c r="N36" s="52" t="s">
        <v>81</v>
      </c>
      <c r="O36" s="57">
        <v>1295</v>
      </c>
      <c r="P36" s="57" t="s">
        <v>21</v>
      </c>
      <c r="Q36" s="57" t="s">
        <v>21</v>
      </c>
      <c r="R36" s="57" t="s">
        <v>21</v>
      </c>
      <c r="S36" s="78">
        <v>430</v>
      </c>
      <c r="T36" s="78">
        <v>717</v>
      </c>
      <c r="U36" s="78">
        <v>753</v>
      </c>
      <c r="V36" s="78">
        <v>718</v>
      </c>
      <c r="W36" s="78" t="s">
        <v>21</v>
      </c>
      <c r="X36" s="78" t="s">
        <v>21</v>
      </c>
      <c r="Y36" s="78" t="s">
        <v>610</v>
      </c>
      <c r="Z36" s="78" t="s">
        <v>610</v>
      </c>
      <c r="AA36" s="78" t="s">
        <v>610</v>
      </c>
      <c r="AB36" s="78">
        <v>167.339</v>
      </c>
      <c r="AC36" s="78">
        <v>70.856999999999999</v>
      </c>
      <c r="AD36" s="78">
        <v>71.843999999999994</v>
      </c>
      <c r="AE36" s="78">
        <v>66.662999999999997</v>
      </c>
      <c r="AF36" s="78">
        <v>58.91</v>
      </c>
      <c r="AG36" s="78" t="s">
        <v>21</v>
      </c>
      <c r="AH36" s="78" t="s">
        <v>610</v>
      </c>
      <c r="AI36" s="78" t="s">
        <v>610</v>
      </c>
      <c r="AJ36" s="78" t="s">
        <v>610</v>
      </c>
      <c r="AK36" s="78">
        <v>28782.297999999999</v>
      </c>
      <c r="AL36" s="78">
        <v>17926.947</v>
      </c>
      <c r="AM36" s="78">
        <v>18320.221000000001</v>
      </c>
      <c r="AN36" s="78">
        <v>16799.037</v>
      </c>
      <c r="AO36" s="78">
        <v>13195.913</v>
      </c>
      <c r="AP36" s="78" t="s">
        <v>21</v>
      </c>
      <c r="AQ36" s="78" t="s">
        <v>610</v>
      </c>
      <c r="AR36" s="78" t="s">
        <v>610</v>
      </c>
      <c r="AS36" s="78" t="s">
        <v>610</v>
      </c>
      <c r="AT36" s="78">
        <v>435156.1</v>
      </c>
      <c r="AU36" s="78">
        <v>476891.2</v>
      </c>
      <c r="AV36" s="78">
        <v>506715</v>
      </c>
      <c r="AW36" s="78">
        <v>214400</v>
      </c>
      <c r="AX36" s="78" t="s">
        <v>21</v>
      </c>
      <c r="AY36" s="78" t="s">
        <v>21</v>
      </c>
      <c r="AZ36" s="78" t="s">
        <v>610</v>
      </c>
      <c r="BA36" s="78" t="s">
        <v>610</v>
      </c>
      <c r="BB36" s="78" t="s">
        <v>610</v>
      </c>
      <c r="BC36" s="66">
        <v>43420</v>
      </c>
    </row>
    <row r="37" spans="1:55" s="22" customFormat="1" ht="18" x14ac:dyDescent="0.35">
      <c r="A37" s="34" t="s">
        <v>79</v>
      </c>
      <c r="B37" s="35">
        <v>41768</v>
      </c>
      <c r="C37" s="33" t="s">
        <v>0</v>
      </c>
      <c r="D37" s="33" t="s">
        <v>8</v>
      </c>
      <c r="E37" s="28" t="s">
        <v>82</v>
      </c>
      <c r="F37" s="33"/>
      <c r="G37" s="33"/>
      <c r="H37" s="33"/>
      <c r="I37" s="33"/>
      <c r="J37" s="33"/>
      <c r="K37" s="33" t="s">
        <v>483</v>
      </c>
      <c r="L37" s="33" t="s">
        <v>471</v>
      </c>
      <c r="M37" s="33" t="s">
        <v>83</v>
      </c>
      <c r="N37" s="33" t="s">
        <v>84</v>
      </c>
      <c r="O37" s="36">
        <v>327.3</v>
      </c>
      <c r="P37" s="36">
        <v>75</v>
      </c>
      <c r="Q37" s="36">
        <v>105</v>
      </c>
      <c r="R37" s="36">
        <v>180</v>
      </c>
      <c r="S37" s="60">
        <v>137</v>
      </c>
      <c r="T37" s="60">
        <v>260</v>
      </c>
      <c r="U37" s="60">
        <v>332</v>
      </c>
      <c r="V37" s="60">
        <v>370</v>
      </c>
      <c r="W37" s="60">
        <v>422</v>
      </c>
      <c r="X37" s="60">
        <v>420</v>
      </c>
      <c r="Y37" s="60">
        <v>427</v>
      </c>
      <c r="Z37" s="60">
        <v>467</v>
      </c>
      <c r="AA37" s="82">
        <v>537</v>
      </c>
      <c r="AB37" s="60">
        <v>733.85500000000002</v>
      </c>
      <c r="AC37" s="60">
        <v>538.13800000000003</v>
      </c>
      <c r="AD37" s="60">
        <v>2274.1410000000001</v>
      </c>
      <c r="AE37" s="60">
        <v>1723.6410000000001</v>
      </c>
      <c r="AF37" s="60">
        <v>1463.039</v>
      </c>
      <c r="AG37" s="60">
        <v>392.09800000000001</v>
      </c>
      <c r="AH37" s="60">
        <v>328.74200000000002</v>
      </c>
      <c r="AI37" s="60">
        <v>1227.846</v>
      </c>
      <c r="AJ37" s="60">
        <v>829.09799999999996</v>
      </c>
      <c r="AK37" s="60">
        <v>120352.174</v>
      </c>
      <c r="AL37" s="60">
        <v>136148.99600000001</v>
      </c>
      <c r="AM37" s="60">
        <v>579906.07499999995</v>
      </c>
      <c r="AN37" s="60">
        <v>434357.55800000002</v>
      </c>
      <c r="AO37" s="60">
        <v>367222.66800000001</v>
      </c>
      <c r="AP37" s="60">
        <v>98416.574999999997</v>
      </c>
      <c r="AQ37" s="60">
        <v>83500.494000000006</v>
      </c>
      <c r="AR37" s="60">
        <v>313100.78899999999</v>
      </c>
      <c r="AS37" s="60">
        <v>213078.21100000001</v>
      </c>
      <c r="AT37" s="60">
        <v>33559</v>
      </c>
      <c r="AU37" s="60">
        <v>66137</v>
      </c>
      <c r="AV37" s="60">
        <v>80707</v>
      </c>
      <c r="AW37" s="60">
        <v>82494</v>
      </c>
      <c r="AX37" s="60">
        <v>71659</v>
      </c>
      <c r="AY37" s="60">
        <v>48962</v>
      </c>
      <c r="AZ37" s="60">
        <v>61759</v>
      </c>
      <c r="BA37" s="60">
        <v>75115</v>
      </c>
      <c r="BB37" s="60">
        <v>105709</v>
      </c>
      <c r="BC37" s="66"/>
    </row>
    <row r="38" spans="1:55" s="22" customFormat="1" ht="18" x14ac:dyDescent="0.35">
      <c r="A38" s="34" t="s">
        <v>79</v>
      </c>
      <c r="B38" s="35">
        <v>41782</v>
      </c>
      <c r="C38" s="33" t="s">
        <v>17</v>
      </c>
      <c r="D38" s="33" t="s">
        <v>8</v>
      </c>
      <c r="E38" s="28" t="s">
        <v>85</v>
      </c>
      <c r="F38" s="33"/>
      <c r="G38" s="33"/>
      <c r="H38" s="33"/>
      <c r="I38" s="33"/>
      <c r="J38" s="33"/>
      <c r="K38" s="33" t="s">
        <v>483</v>
      </c>
      <c r="L38" s="33" t="s">
        <v>471</v>
      </c>
      <c r="M38" s="33" t="s">
        <v>86</v>
      </c>
      <c r="N38" s="33" t="s">
        <v>87</v>
      </c>
      <c r="O38" s="36">
        <v>471.5</v>
      </c>
      <c r="P38" s="36">
        <v>65</v>
      </c>
      <c r="Q38" s="36">
        <v>196.4</v>
      </c>
      <c r="R38" s="36">
        <v>261.39999999999998</v>
      </c>
      <c r="S38" s="60">
        <v>4055</v>
      </c>
      <c r="T38" s="60">
        <v>4383</v>
      </c>
      <c r="U38" s="60">
        <v>5062</v>
      </c>
      <c r="V38" s="60">
        <v>5964</v>
      </c>
      <c r="W38" s="60">
        <v>6443</v>
      </c>
      <c r="X38" s="60">
        <v>6488</v>
      </c>
      <c r="Y38" s="60">
        <v>6374</v>
      </c>
      <c r="Z38" s="60">
        <v>6487</v>
      </c>
      <c r="AA38" s="82">
        <v>6489</v>
      </c>
      <c r="AB38" s="60">
        <v>507.173</v>
      </c>
      <c r="AC38" s="60">
        <v>637.50300000000004</v>
      </c>
      <c r="AD38" s="60">
        <v>782.73</v>
      </c>
      <c r="AE38" s="60">
        <v>2432.9140000000002</v>
      </c>
      <c r="AF38" s="60">
        <v>2769.9630000000002</v>
      </c>
      <c r="AG38" s="60">
        <v>2643.2640000000001</v>
      </c>
      <c r="AH38" s="60">
        <v>1802.9939999999999</v>
      </c>
      <c r="AI38" s="60">
        <v>1420.7629999999999</v>
      </c>
      <c r="AJ38" s="60">
        <v>1367.865</v>
      </c>
      <c r="AK38" s="60">
        <v>78104.702999999994</v>
      </c>
      <c r="AL38" s="60">
        <v>161288.245</v>
      </c>
      <c r="AM38" s="60">
        <v>199596.17600000001</v>
      </c>
      <c r="AN38" s="60">
        <v>613094.348</v>
      </c>
      <c r="AO38" s="60">
        <v>695260.652</v>
      </c>
      <c r="AP38" s="60">
        <v>663459.38699999999</v>
      </c>
      <c r="AQ38" s="60">
        <v>457960.511</v>
      </c>
      <c r="AR38" s="60">
        <v>362294.64500000002</v>
      </c>
      <c r="AS38" s="60">
        <v>239376.31400000001</v>
      </c>
      <c r="AT38" s="60">
        <v>507333</v>
      </c>
      <c r="AU38" s="60">
        <v>611271</v>
      </c>
      <c r="AV38" s="60">
        <v>737500</v>
      </c>
      <c r="AW38" s="60">
        <v>910000</v>
      </c>
      <c r="AX38" s="60">
        <v>962600</v>
      </c>
      <c r="AY38" s="60">
        <v>951300</v>
      </c>
      <c r="AZ38" s="60">
        <v>822100</v>
      </c>
      <c r="BA38" s="60">
        <v>937700</v>
      </c>
      <c r="BB38" s="60">
        <v>1116300</v>
      </c>
      <c r="BC38" s="66"/>
    </row>
    <row r="39" spans="1:55" s="22" customFormat="1" ht="18" x14ac:dyDescent="0.35">
      <c r="A39" s="50" t="s">
        <v>79</v>
      </c>
      <c r="B39" s="51">
        <v>41806</v>
      </c>
      <c r="C39" s="52" t="s">
        <v>17</v>
      </c>
      <c r="D39" s="52" t="s">
        <v>8</v>
      </c>
      <c r="E39" s="55" t="s">
        <v>550</v>
      </c>
      <c r="F39" s="52"/>
      <c r="G39" s="52"/>
      <c r="H39" s="52"/>
      <c r="I39" s="52"/>
      <c r="J39" s="52"/>
      <c r="K39" s="52" t="s">
        <v>484</v>
      </c>
      <c r="L39" s="52" t="s">
        <v>471</v>
      </c>
      <c r="M39" s="52" t="s">
        <v>88</v>
      </c>
      <c r="N39" s="52" t="s">
        <v>89</v>
      </c>
      <c r="O39" s="57">
        <v>59.1</v>
      </c>
      <c r="P39" s="57">
        <v>0.7</v>
      </c>
      <c r="Q39" s="57">
        <v>0</v>
      </c>
      <c r="R39" s="57">
        <v>0.7</v>
      </c>
      <c r="S39" s="78">
        <v>600</v>
      </c>
      <c r="T39" s="78" t="s">
        <v>21</v>
      </c>
      <c r="U39" s="78" t="s">
        <v>21</v>
      </c>
      <c r="V39" s="78" t="s">
        <v>21</v>
      </c>
      <c r="W39" s="78" t="s">
        <v>21</v>
      </c>
      <c r="X39" s="78" t="s">
        <v>21</v>
      </c>
      <c r="Y39" s="78" t="s">
        <v>21</v>
      </c>
      <c r="Z39" s="78" t="s">
        <v>610</v>
      </c>
      <c r="AA39" s="78" t="s">
        <v>610</v>
      </c>
      <c r="AB39" s="78">
        <v>1.784</v>
      </c>
      <c r="AC39" s="78">
        <v>1.0209999999999999</v>
      </c>
      <c r="AD39" s="78">
        <v>0</v>
      </c>
      <c r="AE39" s="78">
        <v>0</v>
      </c>
      <c r="AF39" s="78">
        <v>0</v>
      </c>
      <c r="AG39" s="78">
        <v>0</v>
      </c>
      <c r="AH39" s="78">
        <v>0</v>
      </c>
      <c r="AI39" s="78" t="s">
        <v>610</v>
      </c>
      <c r="AJ39" s="78" t="s">
        <v>610</v>
      </c>
      <c r="AK39" s="78">
        <v>246.13200000000001</v>
      </c>
      <c r="AL39" s="78">
        <v>258.28899999999999</v>
      </c>
      <c r="AM39" s="78">
        <v>0</v>
      </c>
      <c r="AN39" s="78">
        <v>0</v>
      </c>
      <c r="AO39" s="78">
        <v>0</v>
      </c>
      <c r="AP39" s="78">
        <v>0</v>
      </c>
      <c r="AQ39" s="78">
        <v>0</v>
      </c>
      <c r="AR39" s="78" t="s">
        <v>610</v>
      </c>
      <c r="AS39" s="78" t="s">
        <v>610</v>
      </c>
      <c r="AT39" s="78" t="s">
        <v>21</v>
      </c>
      <c r="AU39" s="78" t="s">
        <v>21</v>
      </c>
      <c r="AV39" s="78" t="s">
        <v>21</v>
      </c>
      <c r="AW39" s="78" t="s">
        <v>21</v>
      </c>
      <c r="AX39" s="78" t="s">
        <v>21</v>
      </c>
      <c r="AY39" s="78" t="s">
        <v>21</v>
      </c>
      <c r="AZ39" s="78" t="s">
        <v>21</v>
      </c>
      <c r="BA39" s="78" t="s">
        <v>610</v>
      </c>
      <c r="BB39" s="78" t="s">
        <v>610</v>
      </c>
      <c r="BC39" s="66">
        <v>43901</v>
      </c>
    </row>
    <row r="40" spans="1:55" s="22" customFormat="1" ht="18" x14ac:dyDescent="0.35">
      <c r="A40" s="50" t="s">
        <v>79</v>
      </c>
      <c r="B40" s="51">
        <v>41815</v>
      </c>
      <c r="C40" s="52" t="s">
        <v>17</v>
      </c>
      <c r="D40" s="52" t="s">
        <v>8</v>
      </c>
      <c r="E40" s="55" t="s">
        <v>607</v>
      </c>
      <c r="F40" s="52"/>
      <c r="G40" s="52"/>
      <c r="H40" s="52"/>
      <c r="I40" s="52"/>
      <c r="J40" s="52"/>
      <c r="K40" s="52" t="s">
        <v>485</v>
      </c>
      <c r="L40" s="52" t="s">
        <v>471</v>
      </c>
      <c r="M40" s="52" t="s">
        <v>90</v>
      </c>
      <c r="N40" s="52" t="s">
        <v>91</v>
      </c>
      <c r="O40" s="57">
        <v>916.5</v>
      </c>
      <c r="P40" s="57">
        <v>100</v>
      </c>
      <c r="Q40" s="57">
        <v>370</v>
      </c>
      <c r="R40" s="57">
        <v>470</v>
      </c>
      <c r="S40" s="78">
        <v>7300</v>
      </c>
      <c r="T40" s="78">
        <v>7735</v>
      </c>
      <c r="U40" s="78">
        <v>7922</v>
      </c>
      <c r="V40" s="78" t="s">
        <v>21</v>
      </c>
      <c r="W40" s="78" t="s">
        <v>610</v>
      </c>
      <c r="X40" s="78" t="s">
        <v>610</v>
      </c>
      <c r="Y40" s="78" t="s">
        <v>610</v>
      </c>
      <c r="Z40" s="78" t="s">
        <v>610</v>
      </c>
      <c r="AA40" s="83" t="s">
        <v>610</v>
      </c>
      <c r="AB40" s="78">
        <v>1909.694</v>
      </c>
      <c r="AC40" s="78">
        <v>569.70299999999997</v>
      </c>
      <c r="AD40" s="78">
        <v>509.79399999999998</v>
      </c>
      <c r="AE40" s="78">
        <v>396.21300000000002</v>
      </c>
      <c r="AF40" s="78" t="s">
        <v>610</v>
      </c>
      <c r="AG40" s="78" t="s">
        <v>610</v>
      </c>
      <c r="AH40" s="78" t="s">
        <v>610</v>
      </c>
      <c r="AI40" s="78" t="s">
        <v>610</v>
      </c>
      <c r="AJ40" s="78" t="s">
        <v>610</v>
      </c>
      <c r="AK40" s="78">
        <v>250169.89300000001</v>
      </c>
      <c r="AL40" s="78">
        <v>144134.81</v>
      </c>
      <c r="AM40" s="78">
        <v>129997.408</v>
      </c>
      <c r="AN40" s="78">
        <v>34866.773999999998</v>
      </c>
      <c r="AO40" s="78" t="s">
        <v>610</v>
      </c>
      <c r="AP40" s="78" t="s">
        <v>610</v>
      </c>
      <c r="AQ40" s="78" t="s">
        <v>610</v>
      </c>
      <c r="AR40" s="78" t="s">
        <v>610</v>
      </c>
      <c r="AS40" s="78" t="s">
        <v>610</v>
      </c>
      <c r="AT40" s="78">
        <v>1211280</v>
      </c>
      <c r="AU40" s="78">
        <v>1256729</v>
      </c>
      <c r="AV40" s="78">
        <v>1235800</v>
      </c>
      <c r="AW40" s="78">
        <v>1834770</v>
      </c>
      <c r="AX40" s="78" t="s">
        <v>610</v>
      </c>
      <c r="AY40" s="78" t="s">
        <v>610</v>
      </c>
      <c r="AZ40" s="78" t="s">
        <v>610</v>
      </c>
      <c r="BA40" s="78" t="s">
        <v>610</v>
      </c>
      <c r="BB40" s="78" t="s">
        <v>610</v>
      </c>
      <c r="BC40" s="66"/>
    </row>
    <row r="41" spans="1:55" s="88" customFormat="1" ht="18" x14ac:dyDescent="0.35">
      <c r="A41" s="50" t="s">
        <v>79</v>
      </c>
      <c r="B41" s="51">
        <v>41911</v>
      </c>
      <c r="C41" s="52" t="s">
        <v>17</v>
      </c>
      <c r="D41" s="52" t="s">
        <v>8</v>
      </c>
      <c r="E41" s="55" t="s">
        <v>608</v>
      </c>
      <c r="F41" s="52"/>
      <c r="G41" s="52"/>
      <c r="H41" s="52"/>
      <c r="I41" s="52"/>
      <c r="J41" s="52"/>
      <c r="K41" s="52" t="s">
        <v>486</v>
      </c>
      <c r="L41" s="52" t="s">
        <v>471</v>
      </c>
      <c r="M41" s="52" t="s">
        <v>92</v>
      </c>
      <c r="N41" s="52" t="s">
        <v>93</v>
      </c>
      <c r="O41" s="57">
        <v>202.1</v>
      </c>
      <c r="P41" s="57">
        <v>9.5</v>
      </c>
      <c r="Q41" s="57">
        <v>0</v>
      </c>
      <c r="R41" s="57">
        <v>9.5</v>
      </c>
      <c r="S41" s="78">
        <v>2172</v>
      </c>
      <c r="T41" s="78" t="s">
        <v>21</v>
      </c>
      <c r="U41" s="78" t="s">
        <v>21</v>
      </c>
      <c r="V41" s="78" t="s">
        <v>21</v>
      </c>
      <c r="W41" s="78" t="s">
        <v>21</v>
      </c>
      <c r="X41" s="78" t="s">
        <v>21</v>
      </c>
      <c r="Y41" s="78" t="s">
        <v>21</v>
      </c>
      <c r="Z41" s="78" t="s">
        <v>21</v>
      </c>
      <c r="AA41" s="78" t="s">
        <v>21</v>
      </c>
      <c r="AB41" s="78">
        <v>15.635999999999999</v>
      </c>
      <c r="AC41" s="78">
        <v>4.37</v>
      </c>
      <c r="AD41" s="78">
        <v>2.4630000000000001</v>
      </c>
      <c r="AE41" s="78">
        <v>0.23799999999999999</v>
      </c>
      <c r="AF41" s="78">
        <v>0.311</v>
      </c>
      <c r="AG41" s="78">
        <v>4.8000000000000001E-2</v>
      </c>
      <c r="AH41" s="78">
        <v>1.4E-2</v>
      </c>
      <c r="AI41" s="78">
        <v>1.4E-2</v>
      </c>
      <c r="AJ41" s="78">
        <v>1.4E-2</v>
      </c>
      <c r="AK41" s="78">
        <v>985.05499999999995</v>
      </c>
      <c r="AL41" s="78">
        <v>1105.7190000000001</v>
      </c>
      <c r="AM41" s="78">
        <v>628.03300000000002</v>
      </c>
      <c r="AN41" s="78">
        <v>59.002000000000002</v>
      </c>
      <c r="AO41" s="78">
        <v>56.951000000000001</v>
      </c>
      <c r="AP41" s="78">
        <v>10.551</v>
      </c>
      <c r="AQ41" s="78">
        <v>3.2850000000000001</v>
      </c>
      <c r="AR41" s="78">
        <v>3.5470000000000002</v>
      </c>
      <c r="AS41" s="78">
        <v>8.0000000000000002E-3</v>
      </c>
      <c r="AT41" s="78">
        <v>191453</v>
      </c>
      <c r="AU41" s="78" t="s">
        <v>21</v>
      </c>
      <c r="AV41" s="78" t="s">
        <v>21</v>
      </c>
      <c r="AW41" s="78" t="s">
        <v>21</v>
      </c>
      <c r="AX41" s="78" t="s">
        <v>21</v>
      </c>
      <c r="AY41" s="78" t="s">
        <v>21</v>
      </c>
      <c r="AZ41" s="78" t="s">
        <v>21</v>
      </c>
      <c r="BA41" s="78" t="s">
        <v>21</v>
      </c>
      <c r="BB41" s="78" t="s">
        <v>21</v>
      </c>
      <c r="BC41" s="86"/>
    </row>
    <row r="42" spans="1:55" s="22" customFormat="1" ht="18" x14ac:dyDescent="0.35">
      <c r="A42" s="34" t="s">
        <v>79</v>
      </c>
      <c r="B42" s="35">
        <v>41913</v>
      </c>
      <c r="C42" s="33" t="s">
        <v>0</v>
      </c>
      <c r="D42" s="33" t="s">
        <v>8</v>
      </c>
      <c r="E42" s="28" t="s">
        <v>94</v>
      </c>
      <c r="F42" s="33"/>
      <c r="G42" s="33"/>
      <c r="H42" s="33"/>
      <c r="I42" s="33"/>
      <c r="J42" s="33"/>
      <c r="K42" s="33" t="s">
        <v>486</v>
      </c>
      <c r="L42" s="33" t="s">
        <v>471</v>
      </c>
      <c r="M42" s="33" t="s">
        <v>95</v>
      </c>
      <c r="N42" s="33" t="s">
        <v>96</v>
      </c>
      <c r="O42" s="36">
        <v>5898.8</v>
      </c>
      <c r="P42" s="36">
        <v>605.20000000000005</v>
      </c>
      <c r="Q42" s="36">
        <v>0</v>
      </c>
      <c r="R42" s="36">
        <v>605.20000000000005</v>
      </c>
      <c r="S42" s="60">
        <v>7588</v>
      </c>
      <c r="T42" s="60">
        <v>9987</v>
      </c>
      <c r="U42" s="60">
        <v>11998</v>
      </c>
      <c r="V42" s="60">
        <v>15091</v>
      </c>
      <c r="W42" s="60">
        <v>15619</v>
      </c>
      <c r="X42" s="60">
        <v>13744</v>
      </c>
      <c r="Y42" s="60">
        <v>14194</v>
      </c>
      <c r="Z42" s="60">
        <v>17043</v>
      </c>
      <c r="AA42" s="82">
        <v>16999</v>
      </c>
      <c r="AB42" s="60">
        <v>13820.611000000001</v>
      </c>
      <c r="AC42" s="60">
        <v>14537.058999999999</v>
      </c>
      <c r="AD42" s="60">
        <v>16982.232</v>
      </c>
      <c r="AE42" s="60">
        <v>20876.546999999999</v>
      </c>
      <c r="AF42" s="60">
        <v>20601.774000000001</v>
      </c>
      <c r="AG42" s="60">
        <v>21129.743999999999</v>
      </c>
      <c r="AH42" s="60">
        <v>34417.387000000002</v>
      </c>
      <c r="AI42" s="60">
        <v>59903.758999999998</v>
      </c>
      <c r="AJ42" s="60">
        <v>46759.536999999997</v>
      </c>
      <c r="AK42" s="60">
        <v>843057.26899999997</v>
      </c>
      <c r="AL42" s="60">
        <v>3677875.9210000001</v>
      </c>
      <c r="AM42" s="60">
        <v>4330469.1109999996</v>
      </c>
      <c r="AN42" s="60">
        <v>5260889.75</v>
      </c>
      <c r="AO42" s="60">
        <v>5171045.233</v>
      </c>
      <c r="AP42" s="60">
        <v>5303565.6270000003</v>
      </c>
      <c r="AQ42" s="60">
        <v>8742016.3800000008</v>
      </c>
      <c r="AR42" s="60">
        <v>15275458.489</v>
      </c>
      <c r="AS42" s="60">
        <v>12017200.948000001</v>
      </c>
      <c r="AT42" s="60">
        <v>2214000</v>
      </c>
      <c r="AU42" s="60">
        <v>2958100</v>
      </c>
      <c r="AV42" s="60">
        <v>3639000</v>
      </c>
      <c r="AW42" s="60">
        <v>4489100</v>
      </c>
      <c r="AX42" s="60">
        <v>5338000</v>
      </c>
      <c r="AY42" s="60">
        <v>6482500</v>
      </c>
      <c r="AZ42" s="60">
        <v>7982000</v>
      </c>
      <c r="BA42" s="60">
        <v>10354000</v>
      </c>
      <c r="BB42" s="60">
        <v>10344800</v>
      </c>
      <c r="BC42" s="66"/>
    </row>
    <row r="43" spans="1:55" s="88" customFormat="1" ht="18" x14ac:dyDescent="0.35">
      <c r="A43" s="50" t="s">
        <v>79</v>
      </c>
      <c r="B43" s="51">
        <v>41914</v>
      </c>
      <c r="C43" s="52" t="s">
        <v>0</v>
      </c>
      <c r="D43" s="52" t="s">
        <v>22</v>
      </c>
      <c r="E43" s="55" t="s">
        <v>555</v>
      </c>
      <c r="F43" s="52"/>
      <c r="G43" s="52"/>
      <c r="H43" s="52"/>
      <c r="I43" s="52"/>
      <c r="J43" s="52"/>
      <c r="K43" s="52" t="s">
        <v>487</v>
      </c>
      <c r="L43" s="52" t="s">
        <v>471</v>
      </c>
      <c r="M43" s="52" t="s">
        <v>97</v>
      </c>
      <c r="N43" s="52" t="s">
        <v>98</v>
      </c>
      <c r="O43" s="57">
        <v>6508.1</v>
      </c>
      <c r="P43" s="57">
        <v>1610</v>
      </c>
      <c r="Q43" s="57">
        <v>0</v>
      </c>
      <c r="R43" s="57">
        <v>1610</v>
      </c>
      <c r="S43" s="78">
        <v>1586</v>
      </c>
      <c r="T43" s="78">
        <v>1496</v>
      </c>
      <c r="U43" s="78">
        <v>837</v>
      </c>
      <c r="V43" s="78">
        <v>681</v>
      </c>
      <c r="W43" s="78">
        <v>312</v>
      </c>
      <c r="X43" s="78">
        <v>404</v>
      </c>
      <c r="Y43" s="78">
        <v>378</v>
      </c>
      <c r="Z43" s="78" t="s">
        <v>610</v>
      </c>
      <c r="AA43" s="78" t="s">
        <v>610</v>
      </c>
      <c r="AB43" s="78">
        <v>18845.428</v>
      </c>
      <c r="AC43" s="78">
        <v>7104.7340000000004</v>
      </c>
      <c r="AD43" s="78">
        <v>3841.1460000000002</v>
      </c>
      <c r="AE43" s="78">
        <v>8522.4629999999997</v>
      </c>
      <c r="AF43" s="78">
        <v>10078.666999999999</v>
      </c>
      <c r="AG43" s="78">
        <v>4820.8779999999997</v>
      </c>
      <c r="AH43" s="78">
        <v>5386.9089999999997</v>
      </c>
      <c r="AI43" s="78" t="s">
        <v>610</v>
      </c>
      <c r="AJ43" s="78" t="s">
        <v>610</v>
      </c>
      <c r="AK43" s="78">
        <v>1130725.702</v>
      </c>
      <c r="AL43" s="78">
        <v>1797497.612</v>
      </c>
      <c r="AM43" s="78">
        <v>979492.10699999996</v>
      </c>
      <c r="AN43" s="78">
        <v>2147660.784</v>
      </c>
      <c r="AO43" s="78">
        <v>2529745.2969999998</v>
      </c>
      <c r="AP43" s="78">
        <v>1210040.449</v>
      </c>
      <c r="AQ43" s="78">
        <v>1147411.6740000001</v>
      </c>
      <c r="AR43" s="78" t="s">
        <v>610</v>
      </c>
      <c r="AS43" s="78" t="s">
        <v>610</v>
      </c>
      <c r="AT43" s="78">
        <v>128182</v>
      </c>
      <c r="AU43" s="78">
        <v>128332</v>
      </c>
      <c r="AV43" s="78">
        <v>50400</v>
      </c>
      <c r="AW43" s="78">
        <v>36800</v>
      </c>
      <c r="AX43" s="78">
        <v>44500</v>
      </c>
      <c r="AY43" s="78">
        <v>47800</v>
      </c>
      <c r="AZ43" s="78">
        <v>72700</v>
      </c>
      <c r="BA43" s="78" t="s">
        <v>610</v>
      </c>
      <c r="BB43" s="78" t="s">
        <v>610</v>
      </c>
      <c r="BC43" s="86"/>
    </row>
    <row r="44" spans="1:55" s="22" customFormat="1" ht="18" x14ac:dyDescent="0.35">
      <c r="A44" s="50" t="s">
        <v>79</v>
      </c>
      <c r="B44" s="51">
        <v>41936</v>
      </c>
      <c r="C44" s="52" t="s">
        <v>0</v>
      </c>
      <c r="D44" s="52" t="s">
        <v>8</v>
      </c>
      <c r="E44" s="55" t="s">
        <v>609</v>
      </c>
      <c r="F44" s="52"/>
      <c r="G44" s="52"/>
      <c r="H44" s="52"/>
      <c r="I44" s="52"/>
      <c r="J44" s="52"/>
      <c r="K44" s="52" t="s">
        <v>482</v>
      </c>
      <c r="L44" s="52" t="s">
        <v>471</v>
      </c>
      <c r="M44" s="52" t="s">
        <v>99</v>
      </c>
      <c r="N44" s="52" t="s">
        <v>100</v>
      </c>
      <c r="O44" s="57">
        <v>667</v>
      </c>
      <c r="P44" s="57">
        <v>100</v>
      </c>
      <c r="Q44" s="57">
        <v>275.3</v>
      </c>
      <c r="R44" s="57">
        <v>375.3</v>
      </c>
      <c r="S44" s="78">
        <v>145</v>
      </c>
      <c r="T44" s="78">
        <v>122</v>
      </c>
      <c r="U44" s="78">
        <v>106</v>
      </c>
      <c r="V44" s="78">
        <v>106</v>
      </c>
      <c r="W44" s="78">
        <v>129</v>
      </c>
      <c r="X44" s="78">
        <v>144</v>
      </c>
      <c r="Y44" s="78">
        <v>143</v>
      </c>
      <c r="Z44" s="78">
        <v>113</v>
      </c>
      <c r="AA44" s="83" t="s">
        <v>610</v>
      </c>
      <c r="AB44" s="78">
        <v>1652.961</v>
      </c>
      <c r="AC44" s="78">
        <v>1566.1020000000001</v>
      </c>
      <c r="AD44" s="78">
        <v>1649.336</v>
      </c>
      <c r="AE44" s="78">
        <v>2530.4409999999998</v>
      </c>
      <c r="AF44" s="78">
        <v>2821.299</v>
      </c>
      <c r="AG44" s="78">
        <v>5251.8190000000004</v>
      </c>
      <c r="AH44" s="78">
        <v>3173.4479999999999</v>
      </c>
      <c r="AI44" s="78">
        <v>642.64700000000005</v>
      </c>
      <c r="AJ44" s="78" t="s">
        <v>610</v>
      </c>
      <c r="AK44" s="78">
        <v>74383.252999999997</v>
      </c>
      <c r="AL44" s="78">
        <v>396223.69699999999</v>
      </c>
      <c r="AM44" s="78">
        <v>420580.73499999999</v>
      </c>
      <c r="AN44" s="78">
        <v>637671.04099999997</v>
      </c>
      <c r="AO44" s="78">
        <v>708146.17</v>
      </c>
      <c r="AP44" s="78">
        <v>1318206.5919999999</v>
      </c>
      <c r="AQ44" s="78">
        <v>806055.88899999997</v>
      </c>
      <c r="AR44" s="78">
        <v>154877.81200000001</v>
      </c>
      <c r="AS44" s="78" t="s">
        <v>610</v>
      </c>
      <c r="AT44" s="78">
        <v>234703</v>
      </c>
      <c r="AU44" s="78">
        <v>158481</v>
      </c>
      <c r="AV44" s="78">
        <v>186239.3</v>
      </c>
      <c r="AW44" s="78">
        <v>249014.42115000001</v>
      </c>
      <c r="AX44" s="78">
        <v>210700</v>
      </c>
      <c r="AY44" s="78">
        <v>252300</v>
      </c>
      <c r="AZ44" s="78">
        <v>717319</v>
      </c>
      <c r="BA44" s="78">
        <v>829129.35111000005</v>
      </c>
      <c r="BB44" s="78" t="s">
        <v>610</v>
      </c>
      <c r="BC44" s="66"/>
    </row>
    <row r="45" spans="1:55" s="88" customFormat="1" ht="18" x14ac:dyDescent="0.35">
      <c r="A45" s="50" t="s">
        <v>79</v>
      </c>
      <c r="B45" s="51">
        <v>41949</v>
      </c>
      <c r="C45" s="52" t="s">
        <v>17</v>
      </c>
      <c r="D45" s="52" t="s">
        <v>8</v>
      </c>
      <c r="E45" s="55" t="s">
        <v>552</v>
      </c>
      <c r="F45" s="52"/>
      <c r="G45" s="52"/>
      <c r="H45" s="52"/>
      <c r="I45" s="52"/>
      <c r="J45" s="52"/>
      <c r="K45" s="52" t="s">
        <v>488</v>
      </c>
      <c r="L45" s="52" t="s">
        <v>471</v>
      </c>
      <c r="M45" s="52" t="s">
        <v>101</v>
      </c>
      <c r="N45" s="52" t="s">
        <v>102</v>
      </c>
      <c r="O45" s="57">
        <v>104.6</v>
      </c>
      <c r="P45" s="57">
        <v>0.6</v>
      </c>
      <c r="Q45" s="57">
        <v>0</v>
      </c>
      <c r="R45" s="57">
        <v>0.6</v>
      </c>
      <c r="S45" s="78">
        <v>1830</v>
      </c>
      <c r="T45" s="78" t="s">
        <v>21</v>
      </c>
      <c r="U45" s="78" t="s">
        <v>21</v>
      </c>
      <c r="V45" s="78" t="s">
        <v>21</v>
      </c>
      <c r="W45" s="78" t="s">
        <v>21</v>
      </c>
      <c r="X45" s="78" t="s">
        <v>21</v>
      </c>
      <c r="Y45" s="78" t="s">
        <v>21</v>
      </c>
      <c r="Z45" s="78" t="s">
        <v>610</v>
      </c>
      <c r="AA45" s="78" t="s">
        <v>610</v>
      </c>
      <c r="AB45" s="78">
        <v>0.96399999999999997</v>
      </c>
      <c r="AC45" s="78">
        <v>9.25</v>
      </c>
      <c r="AD45" s="78">
        <v>30.215</v>
      </c>
      <c r="AE45" s="78">
        <v>1.756</v>
      </c>
      <c r="AF45" s="78">
        <v>3.5760000000000001</v>
      </c>
      <c r="AG45" s="78">
        <v>0.219</v>
      </c>
      <c r="AH45" s="78">
        <v>6.7000000000000004E-2</v>
      </c>
      <c r="AI45" s="78" t="s">
        <v>610</v>
      </c>
      <c r="AJ45" s="78" t="s">
        <v>610</v>
      </c>
      <c r="AK45" s="78">
        <v>34.707000000000001</v>
      </c>
      <c r="AL45" s="78">
        <v>2340.3330000000001</v>
      </c>
      <c r="AM45" s="78">
        <v>7704.9</v>
      </c>
      <c r="AN45" s="78">
        <v>442.53100000000001</v>
      </c>
      <c r="AO45" s="78">
        <v>783.15</v>
      </c>
      <c r="AP45" s="78">
        <v>51.857999999999997</v>
      </c>
      <c r="AQ45" s="78">
        <v>15.005000000000001</v>
      </c>
      <c r="AR45" s="78" t="s">
        <v>21</v>
      </c>
      <c r="AS45" s="78" t="s">
        <v>21</v>
      </c>
      <c r="AT45" s="78">
        <v>101762</v>
      </c>
      <c r="AU45" s="78" t="s">
        <v>21</v>
      </c>
      <c r="AV45" s="78" t="s">
        <v>21</v>
      </c>
      <c r="AW45" s="78" t="s">
        <v>21</v>
      </c>
      <c r="AX45" s="78" t="s">
        <v>21</v>
      </c>
      <c r="AY45" s="78" t="s">
        <v>21</v>
      </c>
      <c r="AZ45" s="78" t="s">
        <v>21</v>
      </c>
      <c r="BA45" s="78" t="s">
        <v>610</v>
      </c>
      <c r="BB45" s="78" t="s">
        <v>610</v>
      </c>
      <c r="BC45" s="86"/>
    </row>
    <row r="46" spans="1:55" s="87" customFormat="1" ht="18" x14ac:dyDescent="0.35">
      <c r="A46" s="50" t="s">
        <v>103</v>
      </c>
      <c r="B46" s="51">
        <v>41670</v>
      </c>
      <c r="C46" s="52" t="s">
        <v>17</v>
      </c>
      <c r="D46" s="52" t="s">
        <v>8</v>
      </c>
      <c r="E46" s="55" t="s">
        <v>442</v>
      </c>
      <c r="F46" s="52">
        <v>15</v>
      </c>
      <c r="G46" s="52"/>
      <c r="H46" s="52"/>
      <c r="I46" s="52" t="s">
        <v>511</v>
      </c>
      <c r="J46" s="52"/>
      <c r="K46" s="52"/>
      <c r="L46" s="52" t="s">
        <v>471</v>
      </c>
      <c r="M46" s="52" t="s">
        <v>104</v>
      </c>
      <c r="N46" s="52" t="s">
        <v>105</v>
      </c>
      <c r="O46" s="57">
        <v>5728.7382022499996</v>
      </c>
      <c r="P46" s="57" t="s">
        <v>21</v>
      </c>
      <c r="Q46" s="57" t="s">
        <v>21</v>
      </c>
      <c r="R46" s="57">
        <v>1305</v>
      </c>
      <c r="S46" s="78">
        <v>9363</v>
      </c>
      <c r="T46" s="78">
        <v>37506</v>
      </c>
      <c r="U46" s="78" t="s">
        <v>21</v>
      </c>
      <c r="V46" s="78" t="s">
        <v>21</v>
      </c>
      <c r="W46" s="78" t="s">
        <v>21</v>
      </c>
      <c r="X46" s="78" t="s">
        <v>21</v>
      </c>
      <c r="Y46" s="78" t="s">
        <v>21</v>
      </c>
      <c r="Z46" s="78" t="s">
        <v>21</v>
      </c>
      <c r="AA46" s="78" t="s">
        <v>21</v>
      </c>
      <c r="AB46" s="78">
        <v>10488.6</v>
      </c>
      <c r="AC46" s="78">
        <v>49024.1</v>
      </c>
      <c r="AD46" s="78">
        <v>26526.1</v>
      </c>
      <c r="AE46" s="78">
        <v>52498.400000000001</v>
      </c>
      <c r="AF46" s="78" t="s">
        <v>21</v>
      </c>
      <c r="AG46" s="78">
        <v>23368.393528719898</v>
      </c>
      <c r="AH46" s="78">
        <v>22636.9348464004</v>
      </c>
      <c r="AI46" s="78" t="s">
        <v>21</v>
      </c>
      <c r="AJ46" s="78" t="s">
        <v>21</v>
      </c>
      <c r="AK46" s="78">
        <v>2464811</v>
      </c>
      <c r="AL46" s="78">
        <v>12550175.4</v>
      </c>
      <c r="AM46" s="78">
        <v>6817197.9000000004</v>
      </c>
      <c r="AN46" s="78">
        <v>13387082.4</v>
      </c>
      <c r="AO46" s="78">
        <v>10097284.729083</v>
      </c>
      <c r="AP46" s="78">
        <v>5982308.7433522996</v>
      </c>
      <c r="AQ46" s="78">
        <v>5840329.1903713001</v>
      </c>
      <c r="AR46" s="78" t="s">
        <v>21</v>
      </c>
      <c r="AS46" s="78" t="s">
        <v>21</v>
      </c>
      <c r="AT46" s="78">
        <v>3934500</v>
      </c>
      <c r="AU46" s="78">
        <v>14550300</v>
      </c>
      <c r="AV46" s="78">
        <v>23522000</v>
      </c>
      <c r="AW46" s="78" t="s">
        <v>21</v>
      </c>
      <c r="AX46" s="78" t="s">
        <v>21</v>
      </c>
      <c r="AY46" s="78">
        <v>14502000.0000358</v>
      </c>
      <c r="AZ46" s="78" t="s">
        <v>21</v>
      </c>
      <c r="BA46" s="78" t="s">
        <v>21</v>
      </c>
      <c r="BB46" s="78" t="s">
        <v>21</v>
      </c>
      <c r="BC46" s="86"/>
    </row>
    <row r="47" spans="1:55" s="87" customFormat="1" ht="18" x14ac:dyDescent="0.35">
      <c r="A47" s="50" t="s">
        <v>103</v>
      </c>
      <c r="B47" s="51">
        <v>41682</v>
      </c>
      <c r="C47" s="52" t="s">
        <v>0</v>
      </c>
      <c r="D47" s="52" t="s">
        <v>8</v>
      </c>
      <c r="E47" s="55" t="s">
        <v>443</v>
      </c>
      <c r="F47" s="52"/>
      <c r="G47" s="52"/>
      <c r="H47" s="52"/>
      <c r="I47" s="52"/>
      <c r="J47" s="52"/>
      <c r="K47" s="52"/>
      <c r="L47" s="52" t="s">
        <v>471</v>
      </c>
      <c r="M47" s="52" t="s">
        <v>106</v>
      </c>
      <c r="N47" s="52" t="s">
        <v>107</v>
      </c>
      <c r="O47" s="57">
        <v>305.7352128</v>
      </c>
      <c r="P47" s="57" t="s">
        <v>21</v>
      </c>
      <c r="Q47" s="57" t="s">
        <v>21</v>
      </c>
      <c r="R47" s="57">
        <v>149.80000000000001</v>
      </c>
      <c r="S47" s="78">
        <v>9710</v>
      </c>
      <c r="T47" s="78">
        <v>10010</v>
      </c>
      <c r="U47" s="78">
        <v>11419</v>
      </c>
      <c r="V47" s="78">
        <v>6009</v>
      </c>
      <c r="W47" s="78" t="s">
        <v>21</v>
      </c>
      <c r="X47" s="78" t="s">
        <v>610</v>
      </c>
      <c r="Y47" s="78" t="s">
        <v>610</v>
      </c>
      <c r="Z47" s="78" t="s">
        <v>610</v>
      </c>
      <c r="AA47" s="78" t="s">
        <v>610</v>
      </c>
      <c r="AB47" s="78">
        <v>982.4</v>
      </c>
      <c r="AC47" s="78">
        <v>22.6</v>
      </c>
      <c r="AD47" s="78">
        <v>0.7</v>
      </c>
      <c r="AE47" s="78">
        <v>0.6</v>
      </c>
      <c r="AF47" s="78" t="s">
        <v>21</v>
      </c>
      <c r="AG47" s="78" t="s">
        <v>610</v>
      </c>
      <c r="AH47" s="78" t="s">
        <v>610</v>
      </c>
      <c r="AI47" s="78" t="s">
        <v>610</v>
      </c>
      <c r="AJ47" s="78" t="s">
        <v>610</v>
      </c>
      <c r="AK47" s="78">
        <v>222995</v>
      </c>
      <c r="AL47" s="78">
        <v>5788.4</v>
      </c>
      <c r="AM47" s="78">
        <v>171.5</v>
      </c>
      <c r="AN47" s="78">
        <v>163.5</v>
      </c>
      <c r="AO47" s="78">
        <v>2748.0897500000001</v>
      </c>
      <c r="AP47" s="78" t="s">
        <v>610</v>
      </c>
      <c r="AQ47" s="78" t="s">
        <v>610</v>
      </c>
      <c r="AR47" s="78" t="s">
        <v>610</v>
      </c>
      <c r="AS47" s="78" t="s">
        <v>610</v>
      </c>
      <c r="AT47" s="78">
        <v>399315</v>
      </c>
      <c r="AU47" s="78">
        <v>422277</v>
      </c>
      <c r="AV47" s="78">
        <v>450759.5</v>
      </c>
      <c r="AW47" s="78">
        <v>483800</v>
      </c>
      <c r="AX47" s="78" t="s">
        <v>21</v>
      </c>
      <c r="AY47" s="78" t="s">
        <v>610</v>
      </c>
      <c r="AZ47" s="78" t="s">
        <v>610</v>
      </c>
      <c r="BA47" s="78" t="s">
        <v>610</v>
      </c>
      <c r="BB47" s="78" t="s">
        <v>610</v>
      </c>
      <c r="BC47" s="86"/>
    </row>
    <row r="48" spans="1:55" s="2" customFormat="1" ht="18" x14ac:dyDescent="0.35">
      <c r="A48" s="34" t="s">
        <v>103</v>
      </c>
      <c r="B48" s="35">
        <v>41684</v>
      </c>
      <c r="C48" s="33" t="s">
        <v>0</v>
      </c>
      <c r="D48" s="33" t="s">
        <v>22</v>
      </c>
      <c r="E48" s="28" t="s">
        <v>108</v>
      </c>
      <c r="F48" s="33">
        <v>20</v>
      </c>
      <c r="G48" s="33"/>
      <c r="H48" s="33"/>
      <c r="I48" s="33" t="s">
        <v>502</v>
      </c>
      <c r="J48" s="33"/>
      <c r="K48" s="33"/>
      <c r="L48" s="33" t="s">
        <v>471</v>
      </c>
      <c r="M48" s="33" t="s">
        <v>109</v>
      </c>
      <c r="N48" s="33" t="s">
        <v>110</v>
      </c>
      <c r="O48" s="36">
        <v>52.286557480000006</v>
      </c>
      <c r="P48" s="36" t="s">
        <v>21</v>
      </c>
      <c r="Q48" s="36" t="s">
        <v>21</v>
      </c>
      <c r="R48" s="36">
        <v>17.050073699999999</v>
      </c>
      <c r="S48" s="60">
        <v>20</v>
      </c>
      <c r="T48" s="60">
        <v>23</v>
      </c>
      <c r="U48" s="60">
        <v>39</v>
      </c>
      <c r="V48" s="60">
        <v>54</v>
      </c>
      <c r="W48" s="60">
        <v>72</v>
      </c>
      <c r="X48" s="60">
        <v>79</v>
      </c>
      <c r="Y48" s="60">
        <v>93</v>
      </c>
      <c r="Z48" s="60">
        <v>94</v>
      </c>
      <c r="AA48" s="78" t="s">
        <v>21</v>
      </c>
      <c r="AB48" s="60">
        <v>133.5</v>
      </c>
      <c r="AC48" s="60">
        <v>207.2</v>
      </c>
      <c r="AD48" s="60">
        <v>251.8</v>
      </c>
      <c r="AE48" s="60">
        <v>170.2</v>
      </c>
      <c r="AF48" s="60">
        <v>53.758083019607845</v>
      </c>
      <c r="AG48" s="60">
        <v>260.78000217578102</v>
      </c>
      <c r="AH48" s="60">
        <v>788.73203418217099</v>
      </c>
      <c r="AI48" s="60">
        <v>441.61547124031011</v>
      </c>
      <c r="AJ48" s="60">
        <v>295.63135408560311</v>
      </c>
      <c r="AK48" s="60">
        <v>29500.3</v>
      </c>
      <c r="AL48" s="60">
        <v>53030.400000000001</v>
      </c>
      <c r="AM48" s="60">
        <v>64711</v>
      </c>
      <c r="AN48" s="60">
        <v>43395.3</v>
      </c>
      <c r="AO48" s="60">
        <v>13772.896964</v>
      </c>
      <c r="AP48" s="60">
        <v>66759.680557</v>
      </c>
      <c r="AQ48" s="60">
        <v>203492.86481900001</v>
      </c>
      <c r="AR48" s="60">
        <v>113936.79158</v>
      </c>
      <c r="AS48" s="60">
        <v>75977.258000000002</v>
      </c>
      <c r="AT48" s="60">
        <v>1744.3</v>
      </c>
      <c r="AU48" s="60">
        <v>2369.6</v>
      </c>
      <c r="AV48" s="60">
        <v>1427.1</v>
      </c>
      <c r="AW48" s="60">
        <v>4142</v>
      </c>
      <c r="AX48" s="60">
        <v>0</v>
      </c>
      <c r="AY48" s="60">
        <v>500</v>
      </c>
      <c r="AZ48" s="60">
        <v>0</v>
      </c>
      <c r="BA48" s="60">
        <v>912</v>
      </c>
      <c r="BB48" s="78">
        <v>954</v>
      </c>
      <c r="BC48" s="66"/>
    </row>
    <row r="49" spans="1:55" s="2" customFormat="1" ht="18" x14ac:dyDescent="0.35">
      <c r="A49" s="34" t="s">
        <v>103</v>
      </c>
      <c r="B49" s="35">
        <v>41696</v>
      </c>
      <c r="C49" s="33" t="s">
        <v>0</v>
      </c>
      <c r="D49" s="33" t="s">
        <v>8</v>
      </c>
      <c r="E49" s="28" t="s">
        <v>111</v>
      </c>
      <c r="F49" s="33">
        <v>60</v>
      </c>
      <c r="G49" s="33"/>
      <c r="H49" s="33"/>
      <c r="I49" s="33" t="s">
        <v>512</v>
      </c>
      <c r="J49" s="33"/>
      <c r="K49" s="33"/>
      <c r="L49" s="33" t="s">
        <v>471</v>
      </c>
      <c r="M49" s="33" t="s">
        <v>112</v>
      </c>
      <c r="N49" s="33" t="s">
        <v>113</v>
      </c>
      <c r="O49" s="36">
        <v>1703.3248000000001</v>
      </c>
      <c r="P49" s="36" t="s">
        <v>21</v>
      </c>
      <c r="Q49" s="36" t="s">
        <v>21</v>
      </c>
      <c r="R49" s="36">
        <v>621</v>
      </c>
      <c r="S49" s="60">
        <v>377</v>
      </c>
      <c r="T49" s="60">
        <v>378</v>
      </c>
      <c r="U49" s="60">
        <v>358</v>
      </c>
      <c r="V49" s="60">
        <v>327</v>
      </c>
      <c r="W49" s="60">
        <v>343</v>
      </c>
      <c r="X49" s="60">
        <v>288.22399999999999</v>
      </c>
      <c r="Y49" s="60">
        <v>457</v>
      </c>
      <c r="Z49" s="60">
        <v>556</v>
      </c>
      <c r="AA49" s="78">
        <v>614</v>
      </c>
      <c r="AB49" s="60">
        <v>2854.5</v>
      </c>
      <c r="AC49" s="60">
        <v>2418.3000000000002</v>
      </c>
      <c r="AD49" s="60">
        <v>2798</v>
      </c>
      <c r="AE49" s="60">
        <v>2350.3000000000002</v>
      </c>
      <c r="AF49" s="60">
        <v>3525.0647382745101</v>
      </c>
      <c r="AG49" s="60">
        <v>4275.34779278515</v>
      </c>
      <c r="AH49" s="60">
        <v>4714.5899743023301</v>
      </c>
      <c r="AI49" s="60">
        <v>4775.7331395348838</v>
      </c>
      <c r="AJ49" s="60">
        <v>11089.494163424124</v>
      </c>
      <c r="AK49" s="60">
        <v>616562.1</v>
      </c>
      <c r="AL49" s="60">
        <v>619095.6</v>
      </c>
      <c r="AM49" s="60">
        <v>719095.8</v>
      </c>
      <c r="AN49" s="60">
        <v>599332.5</v>
      </c>
      <c r="AO49" s="60">
        <v>899103.09413500002</v>
      </c>
      <c r="AP49" s="60">
        <v>1094489.034953</v>
      </c>
      <c r="AQ49" s="60">
        <v>1216364.21337</v>
      </c>
      <c r="AR49" s="60">
        <v>1232139.1499999999</v>
      </c>
      <c r="AS49" s="60">
        <v>2850000</v>
      </c>
      <c r="AT49" s="60">
        <v>226760</v>
      </c>
      <c r="AU49" s="60">
        <v>226458</v>
      </c>
      <c r="AV49" s="60">
        <v>235600</v>
      </c>
      <c r="AW49" s="60">
        <v>231591</v>
      </c>
      <c r="AX49" s="60">
        <v>245986</v>
      </c>
      <c r="AY49" s="60">
        <v>288224</v>
      </c>
      <c r="AZ49" s="60">
        <v>396374</v>
      </c>
      <c r="BA49" s="60">
        <v>314735</v>
      </c>
      <c r="BB49" s="78">
        <v>307294</v>
      </c>
      <c r="BC49" s="66"/>
    </row>
    <row r="50" spans="1:55" s="2" customFormat="1" ht="18" x14ac:dyDescent="0.35">
      <c r="A50" s="34" t="s">
        <v>103</v>
      </c>
      <c r="B50" s="35">
        <v>41717</v>
      </c>
      <c r="C50" s="33" t="s">
        <v>0</v>
      </c>
      <c r="D50" s="33" t="s">
        <v>8</v>
      </c>
      <c r="E50" s="28" t="s">
        <v>114</v>
      </c>
      <c r="F50" s="33">
        <v>60</v>
      </c>
      <c r="G50" s="33"/>
      <c r="H50" s="33"/>
      <c r="I50" s="33" t="s">
        <v>512</v>
      </c>
      <c r="J50" s="33"/>
      <c r="K50" s="33"/>
      <c r="L50" s="33" t="s">
        <v>471</v>
      </c>
      <c r="M50" s="33" t="s">
        <v>115</v>
      </c>
      <c r="N50" s="33" t="s">
        <v>116</v>
      </c>
      <c r="O50" s="36">
        <v>74.755774500000001</v>
      </c>
      <c r="P50" s="36" t="s">
        <v>21</v>
      </c>
      <c r="Q50" s="36" t="s">
        <v>21</v>
      </c>
      <c r="R50" s="36">
        <v>32.011773750000003</v>
      </c>
      <c r="S50" s="60">
        <v>90</v>
      </c>
      <c r="T50" s="60">
        <v>76</v>
      </c>
      <c r="U50" s="60">
        <v>80</v>
      </c>
      <c r="V50" s="60">
        <v>80</v>
      </c>
      <c r="W50" s="60">
        <v>86</v>
      </c>
      <c r="X50" s="60">
        <v>11.4</v>
      </c>
      <c r="Y50" s="60">
        <v>110</v>
      </c>
      <c r="Z50" s="60">
        <v>154</v>
      </c>
      <c r="AA50" s="78">
        <v>205</v>
      </c>
      <c r="AB50" s="60">
        <v>293.2</v>
      </c>
      <c r="AC50" s="60">
        <v>156.69999999999999</v>
      </c>
      <c r="AD50" s="60">
        <v>49.5</v>
      </c>
      <c r="AE50" s="60">
        <v>186.7</v>
      </c>
      <c r="AF50" s="60">
        <v>222.995389372549</v>
      </c>
      <c r="AG50" s="60">
        <v>77.926959448818906</v>
      </c>
      <c r="AH50" s="60">
        <v>4824.4441619186</v>
      </c>
      <c r="AI50" s="60">
        <v>5419.6267600775191</v>
      </c>
      <c r="AJ50" s="60">
        <v>2143.9688715953307</v>
      </c>
      <c r="AK50" s="60">
        <v>58934.5</v>
      </c>
      <c r="AL50" s="60">
        <v>40117.800000000003</v>
      </c>
      <c r="AM50" s="60">
        <v>12729.7</v>
      </c>
      <c r="AN50" s="60">
        <v>47609.4</v>
      </c>
      <c r="AO50" s="60">
        <v>57790.967539999998</v>
      </c>
      <c r="AP50" s="60">
        <v>19793.447700000001</v>
      </c>
      <c r="AQ50" s="60">
        <v>1244706.593775</v>
      </c>
      <c r="AR50" s="60">
        <v>1398263.7041</v>
      </c>
      <c r="AS50" s="60">
        <v>551000</v>
      </c>
      <c r="AT50" s="60">
        <v>3181</v>
      </c>
      <c r="AU50" s="60">
        <v>3911</v>
      </c>
      <c r="AV50" s="60">
        <v>7500</v>
      </c>
      <c r="AW50" s="60">
        <v>10075</v>
      </c>
      <c r="AX50" s="60">
        <v>7950</v>
      </c>
      <c r="AY50" s="60">
        <v>11387</v>
      </c>
      <c r="AZ50" s="60">
        <v>13694</v>
      </c>
      <c r="BA50" s="60">
        <v>13130</v>
      </c>
      <c r="BB50" s="78">
        <v>16061</v>
      </c>
      <c r="BC50" s="66"/>
    </row>
    <row r="51" spans="1:55" s="87" customFormat="1" ht="18" x14ac:dyDescent="0.35">
      <c r="A51" s="50" t="s">
        <v>103</v>
      </c>
      <c r="B51" s="51">
        <v>41725</v>
      </c>
      <c r="C51" s="52" t="s">
        <v>0</v>
      </c>
      <c r="D51" s="52" t="s">
        <v>22</v>
      </c>
      <c r="E51" s="55" t="s">
        <v>611</v>
      </c>
      <c r="F51" s="52">
        <v>20</v>
      </c>
      <c r="G51" s="52"/>
      <c r="H51" s="52"/>
      <c r="I51" s="52" t="s">
        <v>502</v>
      </c>
      <c r="J51" s="52"/>
      <c r="K51" s="52"/>
      <c r="L51" s="52" t="s">
        <v>471</v>
      </c>
      <c r="M51" s="52" t="s">
        <v>117</v>
      </c>
      <c r="N51" s="52" t="s">
        <v>118</v>
      </c>
      <c r="O51" s="57">
        <v>44.49619568</v>
      </c>
      <c r="P51" s="57" t="s">
        <v>21</v>
      </c>
      <c r="Q51" s="57" t="s">
        <v>21</v>
      </c>
      <c r="R51" s="57">
        <v>12.840551960000001</v>
      </c>
      <c r="S51" s="78">
        <v>72</v>
      </c>
      <c r="T51" s="78">
        <v>103</v>
      </c>
      <c r="U51" s="78">
        <v>165</v>
      </c>
      <c r="V51" s="78">
        <v>220</v>
      </c>
      <c r="W51" s="78">
        <v>232</v>
      </c>
      <c r="X51" s="78">
        <v>26.9114</v>
      </c>
      <c r="Y51" s="78" t="s">
        <v>21</v>
      </c>
      <c r="Z51" s="78" t="s">
        <v>21</v>
      </c>
      <c r="AA51" s="78" t="s">
        <v>21</v>
      </c>
      <c r="AB51" s="78">
        <v>80.400000000000006</v>
      </c>
      <c r="AC51" s="78">
        <v>1273.9000000000001</v>
      </c>
      <c r="AD51" s="78">
        <v>338</v>
      </c>
      <c r="AE51" s="78">
        <v>88.6</v>
      </c>
      <c r="AF51" s="78">
        <v>44.559040745098038</v>
      </c>
      <c r="AG51" s="78">
        <v>43.193179843750002</v>
      </c>
      <c r="AH51" s="78">
        <v>220.30479841085301</v>
      </c>
      <c r="AI51" s="78">
        <v>194.24001286821706</v>
      </c>
      <c r="AJ51" s="78" t="s">
        <v>21</v>
      </c>
      <c r="AK51" s="78">
        <v>15686.7</v>
      </c>
      <c r="AL51" s="78">
        <v>326129.7</v>
      </c>
      <c r="AM51" s="78">
        <v>86853.9</v>
      </c>
      <c r="AN51" s="78">
        <v>22597.9</v>
      </c>
      <c r="AO51" s="78">
        <v>11405.451069999999</v>
      </c>
      <c r="AP51" s="78">
        <v>11057.454040000001</v>
      </c>
      <c r="AQ51" s="78">
        <v>56838.637990000003</v>
      </c>
      <c r="AR51" s="78">
        <v>50113.923320000002</v>
      </c>
      <c r="AS51" s="78" t="s">
        <v>21</v>
      </c>
      <c r="AT51" s="78">
        <v>7188</v>
      </c>
      <c r="AU51" s="78">
        <v>14524</v>
      </c>
      <c r="AV51" s="78">
        <v>11300</v>
      </c>
      <c r="AW51" s="78">
        <v>11956</v>
      </c>
      <c r="AX51" s="78">
        <v>20087</v>
      </c>
      <c r="AY51" s="78">
        <v>26911.4</v>
      </c>
      <c r="AZ51" s="78">
        <v>25507.263999999999</v>
      </c>
      <c r="BA51" s="78">
        <v>31309.634999999998</v>
      </c>
      <c r="BB51" s="78" t="s">
        <v>21</v>
      </c>
      <c r="BC51" s="86"/>
    </row>
    <row r="52" spans="1:55" s="2" customFormat="1" ht="18" x14ac:dyDescent="0.35">
      <c r="A52" s="34" t="s">
        <v>103</v>
      </c>
      <c r="B52" s="35">
        <v>41730</v>
      </c>
      <c r="C52" s="33" t="s">
        <v>0</v>
      </c>
      <c r="D52" s="33" t="s">
        <v>8</v>
      </c>
      <c r="E52" s="28" t="s">
        <v>119</v>
      </c>
      <c r="F52" s="33">
        <v>20</v>
      </c>
      <c r="G52" s="33"/>
      <c r="H52" s="33"/>
      <c r="I52" s="33" t="s">
        <v>502</v>
      </c>
      <c r="J52" s="33"/>
      <c r="K52" s="33"/>
      <c r="L52" s="33" t="s">
        <v>471</v>
      </c>
      <c r="M52" s="33" t="s">
        <v>120</v>
      </c>
      <c r="N52" s="33" t="s">
        <v>121</v>
      </c>
      <c r="O52" s="36">
        <v>64.003604999999993</v>
      </c>
      <c r="P52" s="36" t="s">
        <v>21</v>
      </c>
      <c r="Q52" s="36" t="s">
        <v>21</v>
      </c>
      <c r="R52" s="36">
        <v>22.999980000000001</v>
      </c>
      <c r="S52" s="60">
        <v>46</v>
      </c>
      <c r="T52" s="60">
        <v>54</v>
      </c>
      <c r="U52" s="60">
        <v>63</v>
      </c>
      <c r="V52" s="60">
        <v>60</v>
      </c>
      <c r="W52" s="60">
        <v>43</v>
      </c>
      <c r="X52" s="60">
        <v>28</v>
      </c>
      <c r="Y52" s="60">
        <v>25</v>
      </c>
      <c r="Z52" s="60">
        <v>33</v>
      </c>
      <c r="AA52" s="78" t="s">
        <v>21</v>
      </c>
      <c r="AB52" s="60">
        <v>133</v>
      </c>
      <c r="AC52" s="60">
        <v>78.7</v>
      </c>
      <c r="AD52" s="60">
        <v>34.9</v>
      </c>
      <c r="AE52" s="60">
        <v>135.69999999999999</v>
      </c>
      <c r="AF52" s="60">
        <v>226.52310388235296</v>
      </c>
      <c r="AG52" s="60">
        <v>644.88724889531204</v>
      </c>
      <c r="AH52" s="60">
        <v>4084.8461441872</v>
      </c>
      <c r="AI52" s="60">
        <v>826.59053802325582</v>
      </c>
      <c r="AJ52" s="60">
        <v>131.65994941634241</v>
      </c>
      <c r="AK52" s="60">
        <v>25538.3</v>
      </c>
      <c r="AL52" s="60">
        <v>20152</v>
      </c>
      <c r="AM52" s="60">
        <v>8981.2000000000007</v>
      </c>
      <c r="AN52" s="60">
        <v>34615</v>
      </c>
      <c r="AO52" s="60">
        <v>57879.321490499999</v>
      </c>
      <c r="AP52" s="60">
        <v>165091.1357172</v>
      </c>
      <c r="AQ52" s="60">
        <v>1053890.3052002999</v>
      </c>
      <c r="AR52" s="60">
        <v>213260.35881000001</v>
      </c>
      <c r="AS52" s="60">
        <v>33836.607000000004</v>
      </c>
      <c r="AT52" s="60">
        <v>3455</v>
      </c>
      <c r="AU52" s="60">
        <v>2360</v>
      </c>
      <c r="AV52" s="60">
        <v>1555</v>
      </c>
      <c r="AW52" s="60">
        <v>2141</v>
      </c>
      <c r="AX52" s="60">
        <v>2383</v>
      </c>
      <c r="AY52" s="60">
        <v>1770</v>
      </c>
      <c r="AZ52" s="60">
        <v>1084</v>
      </c>
      <c r="BA52" s="60">
        <v>994</v>
      </c>
      <c r="BB52" s="78">
        <v>1026</v>
      </c>
      <c r="BC52" s="66"/>
    </row>
    <row r="53" spans="1:55" s="87" customFormat="1" ht="18" x14ac:dyDescent="0.35">
      <c r="A53" s="50" t="s">
        <v>103</v>
      </c>
      <c r="B53" s="51">
        <v>41732</v>
      </c>
      <c r="C53" s="52" t="s">
        <v>0</v>
      </c>
      <c r="D53" s="52" t="s">
        <v>8</v>
      </c>
      <c r="E53" s="55" t="s">
        <v>612</v>
      </c>
      <c r="F53" s="52">
        <v>20</v>
      </c>
      <c r="G53" s="52"/>
      <c r="H53" s="52"/>
      <c r="I53" s="52" t="s">
        <v>502</v>
      </c>
      <c r="J53" s="52"/>
      <c r="K53" s="52"/>
      <c r="L53" s="52" t="s">
        <v>471</v>
      </c>
      <c r="M53" s="52" t="s">
        <v>122</v>
      </c>
      <c r="N53" s="52" t="s">
        <v>588</v>
      </c>
      <c r="O53" s="57">
        <v>119.3555937</v>
      </c>
      <c r="P53" s="57" t="s">
        <v>21</v>
      </c>
      <c r="Q53" s="57" t="s">
        <v>21</v>
      </c>
      <c r="R53" s="57">
        <v>39.674992899999999</v>
      </c>
      <c r="S53" s="78">
        <v>31</v>
      </c>
      <c r="T53" s="78">
        <v>34</v>
      </c>
      <c r="U53" s="78">
        <v>7</v>
      </c>
      <c r="V53" s="78">
        <v>12</v>
      </c>
      <c r="W53" s="78">
        <v>13</v>
      </c>
      <c r="X53" s="78">
        <v>12</v>
      </c>
      <c r="Y53" s="78" t="s">
        <v>21</v>
      </c>
      <c r="Z53" s="78" t="s">
        <v>21</v>
      </c>
      <c r="AA53" s="78" t="s">
        <v>610</v>
      </c>
      <c r="AB53" s="78">
        <v>180.9</v>
      </c>
      <c r="AC53" s="78">
        <v>189.8</v>
      </c>
      <c r="AD53" s="78">
        <v>460.1</v>
      </c>
      <c r="AE53" s="78">
        <v>179.8</v>
      </c>
      <c r="AF53" s="78">
        <v>139.48345376470587</v>
      </c>
      <c r="AG53" s="78">
        <v>70.013489667968798</v>
      </c>
      <c r="AH53" s="78">
        <v>168.49119875193799</v>
      </c>
      <c r="AI53" s="78" t="s">
        <v>21</v>
      </c>
      <c r="AJ53" s="78" t="s">
        <v>610</v>
      </c>
      <c r="AK53" s="78">
        <v>34378.5</v>
      </c>
      <c r="AL53" s="78">
        <v>48580.7</v>
      </c>
      <c r="AM53" s="78">
        <v>118248.9</v>
      </c>
      <c r="AN53" s="78">
        <v>45858.400000000001</v>
      </c>
      <c r="AO53" s="78">
        <v>35615.802829</v>
      </c>
      <c r="AP53" s="78">
        <v>17923.453355000001</v>
      </c>
      <c r="AQ53" s="78">
        <v>43470.729277999999</v>
      </c>
      <c r="AR53" s="78" t="s">
        <v>21</v>
      </c>
      <c r="AS53" s="78" t="s">
        <v>610</v>
      </c>
      <c r="AT53" s="78" t="s">
        <v>21</v>
      </c>
      <c r="AU53" s="78">
        <v>178</v>
      </c>
      <c r="AV53" s="78">
        <v>1304</v>
      </c>
      <c r="AW53" s="78">
        <v>5703</v>
      </c>
      <c r="AX53" s="78" t="s">
        <v>21</v>
      </c>
      <c r="AY53" s="78">
        <v>0</v>
      </c>
      <c r="AZ53" s="78">
        <v>0</v>
      </c>
      <c r="BA53" s="78" t="s">
        <v>21</v>
      </c>
      <c r="BB53" s="78" t="s">
        <v>610</v>
      </c>
      <c r="BC53" s="86"/>
    </row>
    <row r="54" spans="1:55" s="87" customFormat="1" ht="18" x14ac:dyDescent="0.35">
      <c r="A54" s="50" t="s">
        <v>103</v>
      </c>
      <c r="B54" s="51">
        <v>41738</v>
      </c>
      <c r="C54" s="52" t="s">
        <v>0</v>
      </c>
      <c r="D54" s="52" t="s">
        <v>8</v>
      </c>
      <c r="E54" s="55" t="s">
        <v>613</v>
      </c>
      <c r="F54" s="52">
        <v>20</v>
      </c>
      <c r="G54" s="52"/>
      <c r="H54" s="52"/>
      <c r="I54" s="52" t="s">
        <v>502</v>
      </c>
      <c r="J54" s="52"/>
      <c r="K54" s="52"/>
      <c r="L54" s="52" t="s">
        <v>471</v>
      </c>
      <c r="M54" s="52" t="s">
        <v>123</v>
      </c>
      <c r="N54" s="52" t="s">
        <v>124</v>
      </c>
      <c r="O54" s="57">
        <v>182.64729600000001</v>
      </c>
      <c r="P54" s="57" t="s">
        <v>21</v>
      </c>
      <c r="Q54" s="57" t="s">
        <v>21</v>
      </c>
      <c r="R54" s="57">
        <v>49.999996799999998</v>
      </c>
      <c r="S54" s="78">
        <v>149</v>
      </c>
      <c r="T54" s="78">
        <v>164</v>
      </c>
      <c r="U54" s="78">
        <v>161</v>
      </c>
      <c r="V54" s="78">
        <v>172</v>
      </c>
      <c r="W54" s="78">
        <v>179</v>
      </c>
      <c r="X54" s="78">
        <v>26.754000000000001</v>
      </c>
      <c r="Y54" s="78">
        <v>165</v>
      </c>
      <c r="Z54" s="78">
        <v>165</v>
      </c>
      <c r="AA54" s="78" t="s">
        <v>610</v>
      </c>
      <c r="AB54" s="78">
        <v>135.1</v>
      </c>
      <c r="AC54" s="78">
        <v>70.5</v>
      </c>
      <c r="AD54" s="78">
        <v>105.6</v>
      </c>
      <c r="AE54" s="78">
        <v>106.4</v>
      </c>
      <c r="AF54" s="78">
        <v>135.49821462745098</v>
      </c>
      <c r="AG54" s="78">
        <v>56.094446545454602</v>
      </c>
      <c r="AH54" s="78">
        <v>4.7270225348837203</v>
      </c>
      <c r="AI54" s="78" t="s">
        <v>21</v>
      </c>
      <c r="AJ54" s="78" t="s">
        <v>610</v>
      </c>
      <c r="AK54" s="78">
        <v>25134.9</v>
      </c>
      <c r="AL54" s="78">
        <v>18046</v>
      </c>
      <c r="AM54" s="78">
        <v>27146.400000000001</v>
      </c>
      <c r="AN54" s="78">
        <v>27144.6</v>
      </c>
      <c r="AO54" s="78">
        <v>34679.828185999999</v>
      </c>
      <c r="AP54" s="78">
        <v>14191.894976</v>
      </c>
      <c r="AQ54" s="78">
        <v>1016.309845</v>
      </c>
      <c r="AR54" s="78" t="s">
        <v>21</v>
      </c>
      <c r="AS54" s="78" t="s">
        <v>610</v>
      </c>
      <c r="AT54" s="78">
        <v>19761</v>
      </c>
      <c r="AU54" s="78">
        <v>20064</v>
      </c>
      <c r="AV54" s="78">
        <v>23240</v>
      </c>
      <c r="AW54" s="78">
        <v>24695</v>
      </c>
      <c r="AX54" s="78">
        <v>24628</v>
      </c>
      <c r="AY54" s="78">
        <v>26411</v>
      </c>
      <c r="AZ54" s="78">
        <v>17175</v>
      </c>
      <c r="BA54" s="78" t="s">
        <v>21</v>
      </c>
      <c r="BB54" s="78" t="s">
        <v>610</v>
      </c>
      <c r="BC54" s="86"/>
    </row>
    <row r="55" spans="1:55" s="2" customFormat="1" ht="18" x14ac:dyDescent="0.35">
      <c r="A55" s="34" t="s">
        <v>103</v>
      </c>
      <c r="B55" s="35">
        <v>41739</v>
      </c>
      <c r="C55" s="33" t="s">
        <v>0</v>
      </c>
      <c r="D55" s="33" t="s">
        <v>8</v>
      </c>
      <c r="E55" s="28" t="s">
        <v>125</v>
      </c>
      <c r="F55" s="33">
        <v>55</v>
      </c>
      <c r="G55" s="33"/>
      <c r="H55" s="33"/>
      <c r="I55" s="33" t="s">
        <v>514</v>
      </c>
      <c r="J55" s="33"/>
      <c r="K55" s="33"/>
      <c r="L55" s="33" t="s">
        <v>471</v>
      </c>
      <c r="M55" s="33" t="s">
        <v>126</v>
      </c>
      <c r="N55" s="33" t="s">
        <v>127</v>
      </c>
      <c r="O55" s="36">
        <v>106.965819</v>
      </c>
      <c r="P55" s="36" t="s">
        <v>21</v>
      </c>
      <c r="Q55" s="36" t="s">
        <v>21</v>
      </c>
      <c r="R55" s="36">
        <v>40.374819000000002</v>
      </c>
      <c r="S55" s="60">
        <v>58</v>
      </c>
      <c r="T55" s="60">
        <v>70</v>
      </c>
      <c r="U55" s="60">
        <v>63</v>
      </c>
      <c r="V55" s="60">
        <v>64</v>
      </c>
      <c r="W55" s="60">
        <v>60</v>
      </c>
      <c r="X55" s="60">
        <v>4.0750000000000002</v>
      </c>
      <c r="Y55" s="60">
        <v>62</v>
      </c>
      <c r="Z55" s="60">
        <v>62</v>
      </c>
      <c r="AA55" s="78">
        <v>68</v>
      </c>
      <c r="AB55" s="60">
        <v>122.7</v>
      </c>
      <c r="AC55" s="60">
        <v>62.3</v>
      </c>
      <c r="AD55" s="60">
        <v>62.5</v>
      </c>
      <c r="AE55" s="60">
        <v>115.2</v>
      </c>
      <c r="AF55" s="60">
        <v>103.53241850980392</v>
      </c>
      <c r="AG55" s="60">
        <v>65.167895726562506</v>
      </c>
      <c r="AH55" s="60">
        <v>234.30734571705401</v>
      </c>
      <c r="AI55" s="60">
        <v>1581.8588259302326</v>
      </c>
      <c r="AJ55" s="60">
        <v>190.4988793774319</v>
      </c>
      <c r="AK55" s="60">
        <v>22692.9</v>
      </c>
      <c r="AL55" s="60">
        <v>15943.7</v>
      </c>
      <c r="AM55" s="60">
        <v>16061.1</v>
      </c>
      <c r="AN55" s="60">
        <v>29386.3</v>
      </c>
      <c r="AO55" s="60">
        <v>26491.183203000001</v>
      </c>
      <c r="AP55" s="60">
        <v>16682.981306000001</v>
      </c>
      <c r="AQ55" s="60">
        <v>60451.295194999999</v>
      </c>
      <c r="AR55" s="60">
        <v>408119.57708999998</v>
      </c>
      <c r="AS55" s="60">
        <v>48958.212</v>
      </c>
      <c r="AT55" s="60">
        <v>900</v>
      </c>
      <c r="AU55" s="60">
        <v>479</v>
      </c>
      <c r="AV55" s="60">
        <v>137</v>
      </c>
      <c r="AW55" s="60">
        <v>52.2</v>
      </c>
      <c r="AX55" s="60">
        <v>2309</v>
      </c>
      <c r="AY55" s="60">
        <v>1888</v>
      </c>
      <c r="AZ55" s="60">
        <v>2205</v>
      </c>
      <c r="BA55" s="60">
        <v>5647</v>
      </c>
      <c r="BB55" s="78">
        <v>7648</v>
      </c>
      <c r="BC55" s="66"/>
    </row>
    <row r="56" spans="1:55" s="87" customFormat="1" ht="18" x14ac:dyDescent="0.35">
      <c r="A56" s="50" t="s">
        <v>103</v>
      </c>
      <c r="B56" s="51">
        <v>41740</v>
      </c>
      <c r="C56" s="52" t="s">
        <v>0</v>
      </c>
      <c r="D56" s="52" t="s">
        <v>8</v>
      </c>
      <c r="E56" s="55" t="s">
        <v>614</v>
      </c>
      <c r="F56" s="52">
        <v>20</v>
      </c>
      <c r="G56" s="52"/>
      <c r="H56" s="52"/>
      <c r="I56" s="52" t="s">
        <v>502</v>
      </c>
      <c r="J56" s="52"/>
      <c r="K56" s="52"/>
      <c r="L56" s="52" t="s">
        <v>471</v>
      </c>
      <c r="M56" s="52" t="s">
        <v>128</v>
      </c>
      <c r="N56" s="52" t="s">
        <v>129</v>
      </c>
      <c r="O56" s="57">
        <v>63.561400560000003</v>
      </c>
      <c r="P56" s="57" t="s">
        <v>21</v>
      </c>
      <c r="Q56" s="57" t="s">
        <v>21</v>
      </c>
      <c r="R56" s="57">
        <v>16.20000108</v>
      </c>
      <c r="S56" s="78">
        <v>56</v>
      </c>
      <c r="T56" s="78">
        <v>60</v>
      </c>
      <c r="U56" s="78">
        <v>45</v>
      </c>
      <c r="V56" s="78">
        <v>45</v>
      </c>
      <c r="W56" s="78" t="s">
        <v>21</v>
      </c>
      <c r="X56" s="78" t="s">
        <v>610</v>
      </c>
      <c r="Y56" s="78" t="s">
        <v>610</v>
      </c>
      <c r="Z56" s="78" t="s">
        <v>610</v>
      </c>
      <c r="AA56" s="78" t="s">
        <v>610</v>
      </c>
      <c r="AB56" s="78">
        <v>34.4</v>
      </c>
      <c r="AC56" s="78">
        <v>254.8</v>
      </c>
      <c r="AD56" s="78">
        <v>87.4</v>
      </c>
      <c r="AE56" s="78">
        <v>259.7</v>
      </c>
      <c r="AF56" s="78" t="s">
        <v>21</v>
      </c>
      <c r="AG56" s="78" t="s">
        <v>610</v>
      </c>
      <c r="AH56" s="78" t="s">
        <v>610</v>
      </c>
      <c r="AI56" s="78" t="s">
        <v>610</v>
      </c>
      <c r="AJ56" s="78" t="s">
        <v>610</v>
      </c>
      <c r="AK56" s="78">
        <v>6330</v>
      </c>
      <c r="AL56" s="78">
        <v>65220.7</v>
      </c>
      <c r="AM56" s="78">
        <v>22473</v>
      </c>
      <c r="AN56" s="78">
        <v>66227</v>
      </c>
      <c r="AO56" s="78">
        <v>71942.153749000005</v>
      </c>
      <c r="AP56" s="78" t="s">
        <v>610</v>
      </c>
      <c r="AQ56" s="78" t="s">
        <v>610</v>
      </c>
      <c r="AR56" s="78" t="s">
        <v>610</v>
      </c>
      <c r="AS56" s="78" t="s">
        <v>610</v>
      </c>
      <c r="AT56" s="78">
        <v>1327</v>
      </c>
      <c r="AU56" s="78">
        <v>920</v>
      </c>
      <c r="AV56" s="78" t="s">
        <v>21</v>
      </c>
      <c r="AW56" s="78" t="s">
        <v>21</v>
      </c>
      <c r="AX56" s="78" t="s">
        <v>21</v>
      </c>
      <c r="AY56" s="78" t="s">
        <v>610</v>
      </c>
      <c r="AZ56" s="78" t="s">
        <v>610</v>
      </c>
      <c r="BA56" s="78" t="s">
        <v>610</v>
      </c>
      <c r="BB56" s="78" t="s">
        <v>610</v>
      </c>
      <c r="BC56" s="86"/>
    </row>
    <row r="57" spans="1:55" s="87" customFormat="1" ht="18" x14ac:dyDescent="0.35">
      <c r="A57" s="50" t="s">
        <v>103</v>
      </c>
      <c r="B57" s="51">
        <v>41743</v>
      </c>
      <c r="C57" s="52" t="s">
        <v>0</v>
      </c>
      <c r="D57" s="52" t="s">
        <v>8</v>
      </c>
      <c r="E57" s="55" t="s">
        <v>615</v>
      </c>
      <c r="F57" s="52">
        <v>40</v>
      </c>
      <c r="G57" s="52"/>
      <c r="H57" s="52"/>
      <c r="I57" s="52" t="s">
        <v>493</v>
      </c>
      <c r="J57" s="52"/>
      <c r="K57" s="52"/>
      <c r="L57" s="52" t="s">
        <v>471</v>
      </c>
      <c r="M57" s="52" t="s">
        <v>130</v>
      </c>
      <c r="N57" s="52" t="s">
        <v>131</v>
      </c>
      <c r="O57" s="57">
        <v>69.068905259999994</v>
      </c>
      <c r="P57" s="57" t="s">
        <v>21</v>
      </c>
      <c r="Q57" s="57" t="s">
        <v>21</v>
      </c>
      <c r="R57" s="57">
        <v>24.7282017</v>
      </c>
      <c r="S57" s="78">
        <v>88</v>
      </c>
      <c r="T57" s="78">
        <v>82</v>
      </c>
      <c r="U57" s="78">
        <v>75</v>
      </c>
      <c r="V57" s="78">
        <v>65</v>
      </c>
      <c r="W57" s="78">
        <v>97</v>
      </c>
      <c r="X57" s="78">
        <v>30.684000000000001</v>
      </c>
      <c r="Y57" s="78" t="s">
        <v>21</v>
      </c>
      <c r="Z57" s="78" t="s">
        <v>21</v>
      </c>
      <c r="AA57" s="78">
        <v>86</v>
      </c>
      <c r="AB57" s="78">
        <v>133.4</v>
      </c>
      <c r="AC57" s="78">
        <v>76.099999999999994</v>
      </c>
      <c r="AD57" s="78">
        <v>13.3</v>
      </c>
      <c r="AE57" s="78">
        <v>64</v>
      </c>
      <c r="AF57" s="78">
        <v>26.641183019607841</v>
      </c>
      <c r="AG57" s="78">
        <v>46.120315253906199</v>
      </c>
      <c r="AH57" s="78">
        <v>67.927539120155103</v>
      </c>
      <c r="AI57" s="78" t="s">
        <v>21</v>
      </c>
      <c r="AJ57" s="78" t="s">
        <v>21</v>
      </c>
      <c r="AK57" s="78">
        <v>24416.400000000001</v>
      </c>
      <c r="AL57" s="78">
        <v>19490.3</v>
      </c>
      <c r="AM57" s="78">
        <v>3413.9</v>
      </c>
      <c r="AN57" s="78">
        <v>16315.7</v>
      </c>
      <c r="AO57" s="78">
        <v>6822.0735860000004</v>
      </c>
      <c r="AP57" s="78">
        <v>11806.800705</v>
      </c>
      <c r="AQ57" s="78">
        <v>17525.305092999999</v>
      </c>
      <c r="AR57" s="78" t="s">
        <v>21</v>
      </c>
      <c r="AS57" s="78" t="s">
        <v>21</v>
      </c>
      <c r="AT57" s="78">
        <v>7529</v>
      </c>
      <c r="AU57" s="78">
        <v>11223</v>
      </c>
      <c r="AV57" s="78">
        <v>10369</v>
      </c>
      <c r="AW57" s="78">
        <v>12242</v>
      </c>
      <c r="AX57" s="78">
        <v>18780</v>
      </c>
      <c r="AY57" s="78">
        <v>30684</v>
      </c>
      <c r="AZ57" s="78" t="s">
        <v>21</v>
      </c>
      <c r="BA57" s="78">
        <v>30491</v>
      </c>
      <c r="BB57" s="78">
        <v>28230</v>
      </c>
      <c r="BC57" s="86"/>
    </row>
    <row r="58" spans="1:55" s="2" customFormat="1" ht="18" x14ac:dyDescent="0.35">
      <c r="A58" s="34" t="s">
        <v>103</v>
      </c>
      <c r="B58" s="35">
        <v>41746</v>
      </c>
      <c r="C58" s="33" t="s">
        <v>0</v>
      </c>
      <c r="D58" s="33" t="s">
        <v>22</v>
      </c>
      <c r="E58" s="28" t="s">
        <v>132</v>
      </c>
      <c r="F58" s="33">
        <v>20</v>
      </c>
      <c r="G58" s="33"/>
      <c r="H58" s="33"/>
      <c r="I58" s="33" t="s">
        <v>502</v>
      </c>
      <c r="J58" s="33"/>
      <c r="K58" s="33"/>
      <c r="L58" s="33" t="s">
        <v>471</v>
      </c>
      <c r="M58" s="33" t="s">
        <v>133</v>
      </c>
      <c r="N58" s="33" t="s">
        <v>134</v>
      </c>
      <c r="O58" s="36">
        <v>54.5099515</v>
      </c>
      <c r="P58" s="36" t="s">
        <v>21</v>
      </c>
      <c r="Q58" s="36" t="s">
        <v>21</v>
      </c>
      <c r="R58" s="36">
        <v>10.87674</v>
      </c>
      <c r="S58" s="60">
        <v>25</v>
      </c>
      <c r="T58" s="60">
        <v>35</v>
      </c>
      <c r="U58" s="60">
        <v>34</v>
      </c>
      <c r="V58" s="60">
        <v>32</v>
      </c>
      <c r="W58" s="60">
        <v>29</v>
      </c>
      <c r="X58" s="60">
        <v>2.7839999999999998</v>
      </c>
      <c r="Y58" s="60" t="s">
        <v>21</v>
      </c>
      <c r="Z58" s="60" t="s">
        <v>21</v>
      </c>
      <c r="AA58" s="78" t="s">
        <v>21</v>
      </c>
      <c r="AB58" s="60">
        <v>38.6</v>
      </c>
      <c r="AC58" s="60">
        <v>21.3</v>
      </c>
      <c r="AD58" s="60">
        <v>36.9</v>
      </c>
      <c r="AE58" s="60">
        <v>57.3</v>
      </c>
      <c r="AF58" s="60">
        <v>36.190532549019608</v>
      </c>
      <c r="AG58" s="60">
        <v>44.013935386718799</v>
      </c>
      <c r="AH58" s="60">
        <v>36.9583275271318</v>
      </c>
      <c r="AI58" s="60">
        <v>36.439946085271323</v>
      </c>
      <c r="AJ58" s="60">
        <v>17.079972762645912</v>
      </c>
      <c r="AK58" s="60">
        <v>6945.7</v>
      </c>
      <c r="AL58" s="60">
        <v>5448.7</v>
      </c>
      <c r="AM58" s="60">
        <v>9474.2999999999993</v>
      </c>
      <c r="AN58" s="60">
        <v>14602.9</v>
      </c>
      <c r="AO58" s="60">
        <v>9262.6428810000107</v>
      </c>
      <c r="AP58" s="60">
        <v>11267.567459</v>
      </c>
      <c r="AQ58" s="60">
        <v>9535.2485020000004</v>
      </c>
      <c r="AR58" s="60">
        <v>9401.5060900000008</v>
      </c>
      <c r="AS58" s="60">
        <v>4389.5529999999999</v>
      </c>
      <c r="AT58" s="60">
        <v>800</v>
      </c>
      <c r="AU58" s="60">
        <v>1531</v>
      </c>
      <c r="AV58" s="60">
        <v>1889</v>
      </c>
      <c r="AW58" s="60">
        <v>2429</v>
      </c>
      <c r="AX58" s="60">
        <v>1928.8</v>
      </c>
      <c r="AY58" s="60">
        <v>2784</v>
      </c>
      <c r="AZ58" s="60">
        <v>744</v>
      </c>
      <c r="BA58" s="60">
        <v>1481</v>
      </c>
      <c r="BB58" s="78" t="s">
        <v>21</v>
      </c>
      <c r="BC58" s="66"/>
    </row>
    <row r="59" spans="1:55" s="87" customFormat="1" ht="18" x14ac:dyDescent="0.35">
      <c r="A59" s="50" t="s">
        <v>103</v>
      </c>
      <c r="B59" s="51">
        <v>41757</v>
      </c>
      <c r="C59" s="52" t="s">
        <v>17</v>
      </c>
      <c r="D59" s="52" t="s">
        <v>8</v>
      </c>
      <c r="E59" s="55" t="s">
        <v>616</v>
      </c>
      <c r="F59" s="52">
        <v>20</v>
      </c>
      <c r="G59" s="52"/>
      <c r="H59" s="52"/>
      <c r="I59" s="52" t="s">
        <v>502</v>
      </c>
      <c r="J59" s="52"/>
      <c r="K59" s="52"/>
      <c r="L59" s="52" t="s">
        <v>471</v>
      </c>
      <c r="M59" s="52" t="s">
        <v>135</v>
      </c>
      <c r="N59" s="52" t="s">
        <v>136</v>
      </c>
      <c r="O59" s="57">
        <v>90.011798549999995</v>
      </c>
      <c r="P59" s="57" t="s">
        <v>21</v>
      </c>
      <c r="Q59" s="57" t="s">
        <v>21</v>
      </c>
      <c r="R59" s="57">
        <v>18.00235125</v>
      </c>
      <c r="S59" s="78">
        <v>17</v>
      </c>
      <c r="T59" s="78">
        <v>23</v>
      </c>
      <c r="U59" s="78">
        <v>32</v>
      </c>
      <c r="V59" s="78">
        <v>39</v>
      </c>
      <c r="W59" s="78">
        <v>37</v>
      </c>
      <c r="X59" s="78">
        <v>1.105</v>
      </c>
      <c r="Y59" s="78" t="s">
        <v>21</v>
      </c>
      <c r="Z59" s="78" t="s">
        <v>610</v>
      </c>
      <c r="AA59" s="78" t="s">
        <v>610</v>
      </c>
      <c r="AB59" s="78">
        <v>4.5</v>
      </c>
      <c r="AC59" s="78">
        <v>1.8</v>
      </c>
      <c r="AD59" s="78">
        <v>0.6</v>
      </c>
      <c r="AE59" s="78">
        <v>1.7</v>
      </c>
      <c r="AF59" s="78">
        <v>5.6740030196078433</v>
      </c>
      <c r="AG59" s="78">
        <v>3.4066473913043498</v>
      </c>
      <c r="AH59" s="78">
        <v>10.559303692307701</v>
      </c>
      <c r="AI59" s="78" t="s">
        <v>610</v>
      </c>
      <c r="AJ59" s="78" t="s">
        <v>610</v>
      </c>
      <c r="AK59" s="78">
        <v>793.9</v>
      </c>
      <c r="AL59" s="78">
        <v>448.1</v>
      </c>
      <c r="AM59" s="78">
        <v>149.1</v>
      </c>
      <c r="AN59" s="78">
        <v>423</v>
      </c>
      <c r="AO59" s="78">
        <v>1451.53287</v>
      </c>
      <c r="AP59" s="78">
        <v>391.76445000000001</v>
      </c>
      <c r="AQ59" s="78">
        <v>686.35473999999999</v>
      </c>
      <c r="AR59" s="78" t="s">
        <v>610</v>
      </c>
      <c r="AS59" s="78" t="s">
        <v>610</v>
      </c>
      <c r="AT59" s="78" t="s">
        <v>21</v>
      </c>
      <c r="AU59" s="78" t="s">
        <v>21</v>
      </c>
      <c r="AV59" s="78" t="s">
        <v>21</v>
      </c>
      <c r="AW59" s="78" t="s">
        <v>21</v>
      </c>
      <c r="AX59" s="78">
        <v>663</v>
      </c>
      <c r="AY59" s="78">
        <v>987.269468892026</v>
      </c>
      <c r="AZ59" s="78" t="s">
        <v>21</v>
      </c>
      <c r="BA59" s="78" t="s">
        <v>610</v>
      </c>
      <c r="BB59" s="78" t="s">
        <v>610</v>
      </c>
      <c r="BC59" s="86"/>
    </row>
    <row r="60" spans="1:55" s="87" customFormat="1" ht="18" x14ac:dyDescent="0.35">
      <c r="A60" s="50" t="s">
        <v>103</v>
      </c>
      <c r="B60" s="51">
        <v>41759</v>
      </c>
      <c r="C60" s="52" t="s">
        <v>0</v>
      </c>
      <c r="D60" s="52" t="s">
        <v>22</v>
      </c>
      <c r="E60" s="55" t="s">
        <v>444</v>
      </c>
      <c r="F60" s="43">
        <v>50</v>
      </c>
      <c r="G60" s="43"/>
      <c r="H60" s="43"/>
      <c r="I60" s="43" t="s">
        <v>496</v>
      </c>
      <c r="J60" s="52"/>
      <c r="K60" s="52"/>
      <c r="L60" s="52" t="s">
        <v>471</v>
      </c>
      <c r="M60" s="52" t="s">
        <v>137</v>
      </c>
      <c r="N60" s="52" t="s">
        <v>138</v>
      </c>
      <c r="O60" s="57">
        <v>43.789712000000002</v>
      </c>
      <c r="P60" s="57" t="s">
        <v>21</v>
      </c>
      <c r="Q60" s="57" t="s">
        <v>21</v>
      </c>
      <c r="R60" s="57">
        <v>14.26</v>
      </c>
      <c r="S60" s="78">
        <v>16</v>
      </c>
      <c r="T60" s="78">
        <v>14</v>
      </c>
      <c r="U60" s="78" t="s">
        <v>21</v>
      </c>
      <c r="V60" s="78">
        <v>30</v>
      </c>
      <c r="W60" s="78" t="s">
        <v>21</v>
      </c>
      <c r="X60" s="78" t="s">
        <v>610</v>
      </c>
      <c r="Y60" s="78" t="s">
        <v>610</v>
      </c>
      <c r="Z60" s="78" t="s">
        <v>610</v>
      </c>
      <c r="AA60" s="78" t="s">
        <v>610</v>
      </c>
      <c r="AB60" s="78">
        <v>84.7</v>
      </c>
      <c r="AC60" s="78">
        <v>23.6</v>
      </c>
      <c r="AD60" s="78">
        <v>19.8</v>
      </c>
      <c r="AE60" s="78">
        <v>8.1</v>
      </c>
      <c r="AF60" s="78" t="s">
        <v>21</v>
      </c>
      <c r="AG60" s="78" t="s">
        <v>610</v>
      </c>
      <c r="AH60" s="78" t="s">
        <v>610</v>
      </c>
      <c r="AI60" s="78" t="s">
        <v>610</v>
      </c>
      <c r="AJ60" s="78" t="s">
        <v>610</v>
      </c>
      <c r="AK60" s="78">
        <v>14658.8</v>
      </c>
      <c r="AL60" s="78">
        <v>6049.9</v>
      </c>
      <c r="AM60" s="78">
        <v>5101.3999999999996</v>
      </c>
      <c r="AN60" s="78">
        <v>2072.3000000000002</v>
      </c>
      <c r="AO60" s="78" t="s">
        <v>21</v>
      </c>
      <c r="AP60" s="78" t="s">
        <v>610</v>
      </c>
      <c r="AQ60" s="78" t="s">
        <v>610</v>
      </c>
      <c r="AR60" s="78" t="s">
        <v>610</v>
      </c>
      <c r="AS60" s="78" t="s">
        <v>610</v>
      </c>
      <c r="AT60" s="78">
        <v>12</v>
      </c>
      <c r="AU60" s="78">
        <v>124</v>
      </c>
      <c r="AV60" s="78" t="s">
        <v>21</v>
      </c>
      <c r="AW60" s="78">
        <v>352</v>
      </c>
      <c r="AX60" s="78" t="s">
        <v>21</v>
      </c>
      <c r="AY60" s="78" t="s">
        <v>610</v>
      </c>
      <c r="AZ60" s="78" t="s">
        <v>610</v>
      </c>
      <c r="BA60" s="78" t="s">
        <v>610</v>
      </c>
      <c r="BB60" s="78" t="s">
        <v>610</v>
      </c>
      <c r="BC60" s="86"/>
    </row>
    <row r="61" spans="1:55" s="2" customFormat="1" ht="18" x14ac:dyDescent="0.35">
      <c r="A61" s="34" t="s">
        <v>103</v>
      </c>
      <c r="B61" s="35">
        <v>41781</v>
      </c>
      <c r="C61" s="33" t="s">
        <v>0</v>
      </c>
      <c r="D61" s="33" t="s">
        <v>22</v>
      </c>
      <c r="E61" s="28" t="s">
        <v>139</v>
      </c>
      <c r="F61" s="30">
        <v>10</v>
      </c>
      <c r="G61" s="30"/>
      <c r="H61" s="30"/>
      <c r="I61" s="30" t="s">
        <v>490</v>
      </c>
      <c r="J61" s="33"/>
      <c r="K61" s="33"/>
      <c r="L61" s="33" t="s">
        <v>471</v>
      </c>
      <c r="M61" s="33" t="s">
        <v>140</v>
      </c>
      <c r="N61" s="33" t="s">
        <v>141</v>
      </c>
      <c r="O61" s="36">
        <v>27.099718199999998</v>
      </c>
      <c r="P61" s="36" t="s">
        <v>21</v>
      </c>
      <c r="Q61" s="36" t="s">
        <v>21</v>
      </c>
      <c r="R61" s="36">
        <v>8.1832489200000005</v>
      </c>
      <c r="S61" s="60">
        <v>302</v>
      </c>
      <c r="T61" s="60">
        <v>489</v>
      </c>
      <c r="U61" s="60">
        <v>537</v>
      </c>
      <c r="V61" s="60">
        <v>700</v>
      </c>
      <c r="W61" s="60">
        <v>837</v>
      </c>
      <c r="X61" s="60" t="s">
        <v>21</v>
      </c>
      <c r="Y61" s="60">
        <v>1000</v>
      </c>
      <c r="Z61" s="60" t="s">
        <v>21</v>
      </c>
      <c r="AA61" s="78">
        <v>1132</v>
      </c>
      <c r="AB61" s="60">
        <v>50.5</v>
      </c>
      <c r="AC61" s="60">
        <v>26.8</v>
      </c>
      <c r="AD61" s="60">
        <v>99.4</v>
      </c>
      <c r="AE61" s="60">
        <v>256.7</v>
      </c>
      <c r="AF61" s="60">
        <v>244.89335580392157</v>
      </c>
      <c r="AG61" s="60">
        <v>152.13554878906299</v>
      </c>
      <c r="AH61" s="60">
        <v>106.37535162790699</v>
      </c>
      <c r="AI61" s="60">
        <v>122.22422375968993</v>
      </c>
      <c r="AJ61" s="60">
        <v>97.076334630350189</v>
      </c>
      <c r="AK61" s="60">
        <v>7984.4</v>
      </c>
      <c r="AL61" s="60">
        <v>6872.2</v>
      </c>
      <c r="AM61" s="60">
        <v>25544.6</v>
      </c>
      <c r="AN61" s="60">
        <v>65470.8</v>
      </c>
      <c r="AO61" s="60">
        <v>62594.931024999998</v>
      </c>
      <c r="AP61" s="60">
        <v>38946.700490000003</v>
      </c>
      <c r="AQ61" s="60">
        <v>27444.84072</v>
      </c>
      <c r="AR61" s="60">
        <v>31533.849730000002</v>
      </c>
      <c r="AS61" s="60">
        <v>24948.617999999999</v>
      </c>
      <c r="AT61" s="60">
        <v>49675</v>
      </c>
      <c r="AU61" s="60">
        <v>82734</v>
      </c>
      <c r="AV61" s="60">
        <v>105945</v>
      </c>
      <c r="AW61" s="60">
        <v>124000</v>
      </c>
      <c r="AX61" s="60">
        <v>163217</v>
      </c>
      <c r="AY61" s="60">
        <v>203216</v>
      </c>
      <c r="AZ61" s="60">
        <v>189945</v>
      </c>
      <c r="BA61" s="60">
        <v>214400</v>
      </c>
      <c r="BB61" s="78">
        <v>258800</v>
      </c>
      <c r="BC61" s="66"/>
    </row>
    <row r="62" spans="1:55" s="87" customFormat="1" ht="18" x14ac:dyDescent="0.35">
      <c r="A62" s="50" t="s">
        <v>103</v>
      </c>
      <c r="B62" s="51">
        <v>41787</v>
      </c>
      <c r="C62" s="52" t="s">
        <v>0</v>
      </c>
      <c r="D62" s="52" t="s">
        <v>22</v>
      </c>
      <c r="E62" s="55" t="s">
        <v>617</v>
      </c>
      <c r="F62" s="43">
        <v>10</v>
      </c>
      <c r="G62" s="43"/>
      <c r="H62" s="43"/>
      <c r="I62" s="43" t="s">
        <v>490</v>
      </c>
      <c r="J62" s="52"/>
      <c r="K62" s="52"/>
      <c r="L62" s="52" t="s">
        <v>471</v>
      </c>
      <c r="M62" s="52" t="s">
        <v>142</v>
      </c>
      <c r="N62" s="52" t="s">
        <v>143</v>
      </c>
      <c r="O62" s="57">
        <v>30.023423940000001</v>
      </c>
      <c r="P62" s="57" t="s">
        <v>21</v>
      </c>
      <c r="Q62" s="57" t="s">
        <v>21</v>
      </c>
      <c r="R62" s="57">
        <v>7.2858844999999999</v>
      </c>
      <c r="S62" s="78">
        <v>62</v>
      </c>
      <c r="T62" s="78">
        <v>53</v>
      </c>
      <c r="U62" s="78">
        <v>54</v>
      </c>
      <c r="V62" s="78">
        <v>69</v>
      </c>
      <c r="W62" s="78">
        <v>81</v>
      </c>
      <c r="X62" s="78">
        <v>74</v>
      </c>
      <c r="Y62" s="78">
        <v>81</v>
      </c>
      <c r="Z62" s="78" t="s">
        <v>21</v>
      </c>
      <c r="AA62" s="78" t="s">
        <v>610</v>
      </c>
      <c r="AB62" s="78">
        <v>39.9</v>
      </c>
      <c r="AC62" s="78">
        <v>10.8</v>
      </c>
      <c r="AD62" s="78">
        <v>2.6</v>
      </c>
      <c r="AE62" s="78">
        <v>26</v>
      </c>
      <c r="AF62" s="78">
        <v>6.5688978039215691</v>
      </c>
      <c r="AG62" s="78">
        <v>5.8999117968750001</v>
      </c>
      <c r="AH62" s="78">
        <v>8.1064519279661003</v>
      </c>
      <c r="AI62" s="78" t="s">
        <v>21</v>
      </c>
      <c r="AJ62" s="78" t="s">
        <v>610</v>
      </c>
      <c r="AK62" s="78">
        <v>6145.5</v>
      </c>
      <c r="AL62" s="78">
        <v>2762.2</v>
      </c>
      <c r="AM62" s="78">
        <v>672.5</v>
      </c>
      <c r="AN62" s="78">
        <v>6630.8</v>
      </c>
      <c r="AO62" s="78">
        <v>1701.2045000000001</v>
      </c>
      <c r="AP62" s="78">
        <v>1510.37742</v>
      </c>
      <c r="AQ62" s="78">
        <v>1913.1226549999999</v>
      </c>
      <c r="AR62" s="78" t="s">
        <v>610</v>
      </c>
      <c r="AS62" s="78" t="s">
        <v>21</v>
      </c>
      <c r="AT62" s="78">
        <v>8516</v>
      </c>
      <c r="AU62" s="78">
        <v>7529</v>
      </c>
      <c r="AV62" s="78">
        <v>11682</v>
      </c>
      <c r="AW62" s="78">
        <v>12600.5</v>
      </c>
      <c r="AX62" s="78">
        <v>14158.183999999999</v>
      </c>
      <c r="AY62" s="78">
        <v>15800</v>
      </c>
      <c r="AZ62" s="78" t="s">
        <v>21</v>
      </c>
      <c r="BA62" s="78" t="s">
        <v>21</v>
      </c>
      <c r="BB62" s="78" t="s">
        <v>610</v>
      </c>
      <c r="BC62" s="86"/>
    </row>
    <row r="63" spans="1:55" s="2" customFormat="1" ht="18" x14ac:dyDescent="0.35">
      <c r="A63" s="34" t="s">
        <v>103</v>
      </c>
      <c r="B63" s="35">
        <v>41800</v>
      </c>
      <c r="C63" s="33" t="s">
        <v>0</v>
      </c>
      <c r="D63" s="33" t="s">
        <v>8</v>
      </c>
      <c r="E63" s="28" t="s">
        <v>144</v>
      </c>
      <c r="F63" s="33">
        <v>40</v>
      </c>
      <c r="G63" s="33"/>
      <c r="H63" s="33"/>
      <c r="I63" s="33" t="s">
        <v>493</v>
      </c>
      <c r="J63" s="33"/>
      <c r="K63" s="33"/>
      <c r="L63" s="33" t="s">
        <v>471</v>
      </c>
      <c r="M63" s="33" t="s">
        <v>145</v>
      </c>
      <c r="N63" s="33" t="s">
        <v>146</v>
      </c>
      <c r="O63" s="36">
        <v>2422.1371037499998</v>
      </c>
      <c r="P63" s="36" t="s">
        <v>21</v>
      </c>
      <c r="Q63" s="36" t="s">
        <v>21</v>
      </c>
      <c r="R63" s="36">
        <v>846.67244949999997</v>
      </c>
      <c r="S63" s="60">
        <v>105865</v>
      </c>
      <c r="T63" s="60">
        <v>107554</v>
      </c>
      <c r="U63" s="60">
        <v>118990</v>
      </c>
      <c r="V63" s="60">
        <v>127000</v>
      </c>
      <c r="W63" s="60">
        <v>132000</v>
      </c>
      <c r="X63" s="60">
        <v>4923</v>
      </c>
      <c r="Y63" s="60">
        <v>104566</v>
      </c>
      <c r="Z63" s="60">
        <v>104566</v>
      </c>
      <c r="AA63" s="78">
        <v>98755</v>
      </c>
      <c r="AB63" s="60">
        <v>3181.8</v>
      </c>
      <c r="AC63" s="60">
        <v>2949.2</v>
      </c>
      <c r="AD63" s="60">
        <v>5480.8</v>
      </c>
      <c r="AE63" s="60">
        <v>7404.8</v>
      </c>
      <c r="AF63" s="60">
        <v>6351.2919560784312</v>
      </c>
      <c r="AG63" s="60">
        <v>4212.5664869140601</v>
      </c>
      <c r="AH63" s="60">
        <v>4600.0836611821696</v>
      </c>
      <c r="AI63" s="60">
        <v>3434.4173651937986</v>
      </c>
      <c r="AJ63" s="60">
        <v>3171.206225680934</v>
      </c>
      <c r="AK63" s="60">
        <v>461361.9</v>
      </c>
      <c r="AL63" s="60">
        <v>754993.6</v>
      </c>
      <c r="AM63" s="60">
        <v>1408575</v>
      </c>
      <c r="AN63" s="60">
        <v>1888212.6</v>
      </c>
      <c r="AO63" s="60">
        <v>1622917.447162</v>
      </c>
      <c r="AP63" s="60">
        <v>1078417.0206500001</v>
      </c>
      <c r="AQ63" s="60">
        <v>1186821.5845850001</v>
      </c>
      <c r="AR63" s="60">
        <v>886079.68021999998</v>
      </c>
      <c r="AS63" s="60">
        <v>815000</v>
      </c>
      <c r="AT63" s="60">
        <v>5340800</v>
      </c>
      <c r="AU63" s="60">
        <v>5674100</v>
      </c>
      <c r="AV63" s="60">
        <v>5896000</v>
      </c>
      <c r="AW63" s="60">
        <v>6422000</v>
      </c>
      <c r="AX63" s="60">
        <v>6694300</v>
      </c>
      <c r="AY63" s="60">
        <v>4923000</v>
      </c>
      <c r="AZ63" s="60">
        <v>3967000</v>
      </c>
      <c r="BA63" s="60">
        <v>3875000</v>
      </c>
      <c r="BB63" s="78">
        <v>4570500</v>
      </c>
      <c r="BC63" s="66"/>
    </row>
    <row r="64" spans="1:55" s="2" customFormat="1" ht="18" x14ac:dyDescent="0.35">
      <c r="A64" s="34" t="s">
        <v>103</v>
      </c>
      <c r="B64" s="35">
        <v>41807</v>
      </c>
      <c r="C64" s="33" t="s">
        <v>0</v>
      </c>
      <c r="D64" s="33" t="s">
        <v>8</v>
      </c>
      <c r="E64" s="28" t="s">
        <v>147</v>
      </c>
      <c r="F64" s="33">
        <v>20</v>
      </c>
      <c r="G64" s="33"/>
      <c r="H64" s="33"/>
      <c r="I64" s="33" t="s">
        <v>502</v>
      </c>
      <c r="J64" s="33"/>
      <c r="K64" s="33"/>
      <c r="L64" s="33" t="s">
        <v>471</v>
      </c>
      <c r="M64" s="33" t="s">
        <v>148</v>
      </c>
      <c r="N64" s="33" t="s">
        <v>149</v>
      </c>
      <c r="O64" s="36">
        <v>100.44650159999999</v>
      </c>
      <c r="P64" s="36" t="s">
        <v>21</v>
      </c>
      <c r="Q64" s="36" t="s">
        <v>21</v>
      </c>
      <c r="R64" s="36">
        <v>34.499994479999998</v>
      </c>
      <c r="S64" s="60">
        <v>32</v>
      </c>
      <c r="T64" s="60">
        <v>37</v>
      </c>
      <c r="U64" s="60">
        <v>39</v>
      </c>
      <c r="V64" s="60">
        <v>39</v>
      </c>
      <c r="W64" s="60">
        <v>29</v>
      </c>
      <c r="X64" s="60">
        <v>29</v>
      </c>
      <c r="Y64" s="60">
        <v>28</v>
      </c>
      <c r="Z64" s="60" t="s">
        <v>21</v>
      </c>
      <c r="AA64" s="78">
        <v>42</v>
      </c>
      <c r="AB64" s="60">
        <v>63.6</v>
      </c>
      <c r="AC64" s="60">
        <v>35</v>
      </c>
      <c r="AD64" s="60">
        <v>149.4</v>
      </c>
      <c r="AE64" s="60">
        <v>118.9</v>
      </c>
      <c r="AF64" s="60">
        <v>268.00793466666664</v>
      </c>
      <c r="AG64" s="60">
        <v>94.350606335937499</v>
      </c>
      <c r="AH64" s="60">
        <v>260.89034475155</v>
      </c>
      <c r="AI64" s="60">
        <v>1376.0983894573644</v>
      </c>
      <c r="AJ64" s="60">
        <v>87.550373540856029</v>
      </c>
      <c r="AK64" s="60">
        <v>8901</v>
      </c>
      <c r="AL64" s="60">
        <v>8952.1</v>
      </c>
      <c r="AM64" s="60">
        <v>38392</v>
      </c>
      <c r="AN64" s="60">
        <v>30309</v>
      </c>
      <c r="AO64" s="60">
        <v>68618.631668999893</v>
      </c>
      <c r="AP64" s="60">
        <v>24153.755222</v>
      </c>
      <c r="AQ64" s="60">
        <v>67309.708945899998</v>
      </c>
      <c r="AR64" s="60">
        <v>355033.38448000001</v>
      </c>
      <c r="AS64" s="60">
        <v>22500.446</v>
      </c>
      <c r="AT64" s="60">
        <v>2426.6</v>
      </c>
      <c r="AU64" s="60">
        <v>3296.3</v>
      </c>
      <c r="AV64" s="60">
        <v>2515.9</v>
      </c>
      <c r="AW64" s="60">
        <v>2535.3000000000002</v>
      </c>
      <c r="AX64" s="60">
        <v>1598.3</v>
      </c>
      <c r="AY64" s="60">
        <v>0</v>
      </c>
      <c r="AZ64" s="60">
        <v>0</v>
      </c>
      <c r="BA64" s="60">
        <v>0</v>
      </c>
      <c r="BB64" s="78">
        <v>0</v>
      </c>
      <c r="BC64" s="66"/>
    </row>
    <row r="65" spans="1:55" s="2" customFormat="1" ht="18" x14ac:dyDescent="0.35">
      <c r="A65" s="34" t="s">
        <v>103</v>
      </c>
      <c r="B65" s="35">
        <v>41809</v>
      </c>
      <c r="C65" s="33" t="s">
        <v>0</v>
      </c>
      <c r="D65" s="33" t="s">
        <v>8</v>
      </c>
      <c r="E65" s="28" t="s">
        <v>103</v>
      </c>
      <c r="F65" s="33">
        <v>30</v>
      </c>
      <c r="G65" s="33"/>
      <c r="H65" s="33"/>
      <c r="I65" s="33" t="s">
        <v>500</v>
      </c>
      <c r="J65" s="33"/>
      <c r="K65" s="33"/>
      <c r="L65" s="33" t="s">
        <v>471</v>
      </c>
      <c r="M65" s="33" t="s">
        <v>150</v>
      </c>
      <c r="N65" s="33" t="s">
        <v>151</v>
      </c>
      <c r="O65" s="36">
        <v>1400</v>
      </c>
      <c r="P65" s="36" t="s">
        <v>21</v>
      </c>
      <c r="Q65" s="36" t="s">
        <v>21</v>
      </c>
      <c r="R65" s="36">
        <v>844.97762</v>
      </c>
      <c r="S65" s="60">
        <v>729</v>
      </c>
      <c r="T65" s="60">
        <v>635</v>
      </c>
      <c r="U65" s="60">
        <v>574</v>
      </c>
      <c r="V65" s="60">
        <v>687</v>
      </c>
      <c r="W65" s="60">
        <v>848</v>
      </c>
      <c r="X65" s="60">
        <v>679.1</v>
      </c>
      <c r="Y65" s="60">
        <v>1435</v>
      </c>
      <c r="Z65" s="60">
        <v>2108</v>
      </c>
      <c r="AA65" s="78">
        <v>2203</v>
      </c>
      <c r="AB65" s="60">
        <v>5228.8</v>
      </c>
      <c r="AC65" s="60">
        <v>4325.2</v>
      </c>
      <c r="AD65" s="60">
        <v>4633.8999999999996</v>
      </c>
      <c r="AE65" s="60">
        <v>6107.7</v>
      </c>
      <c r="AF65" s="60">
        <v>5845.13132117647</v>
      </c>
      <c r="AG65" s="60">
        <v>7107.4465275195298</v>
      </c>
      <c r="AH65" s="60">
        <v>11607.177204845</v>
      </c>
      <c r="AI65" s="60">
        <v>17198.049089922479</v>
      </c>
      <c r="AJ65" s="60">
        <v>10194.55252918288</v>
      </c>
      <c r="AK65" s="60">
        <v>721579</v>
      </c>
      <c r="AL65" s="60">
        <v>1107241.6000000001</v>
      </c>
      <c r="AM65" s="60">
        <v>1190924.7</v>
      </c>
      <c r="AN65" s="60">
        <v>1557468.5</v>
      </c>
      <c r="AO65" s="60">
        <v>1488970.290542</v>
      </c>
      <c r="AP65" s="60">
        <v>1819506.3110450001</v>
      </c>
      <c r="AQ65" s="60">
        <v>2994651.7188499998</v>
      </c>
      <c r="AR65" s="60">
        <v>4437096.6651999997</v>
      </c>
      <c r="AS65" s="60">
        <v>2620000</v>
      </c>
      <c r="AT65" s="60">
        <v>492498</v>
      </c>
      <c r="AU65" s="60">
        <v>518547</v>
      </c>
      <c r="AV65" s="60">
        <v>496400</v>
      </c>
      <c r="AW65" s="60">
        <v>532300</v>
      </c>
      <c r="AX65" s="60">
        <v>615033</v>
      </c>
      <c r="AY65" s="60">
        <v>679306</v>
      </c>
      <c r="AZ65" s="60">
        <v>884402</v>
      </c>
      <c r="BA65" s="60">
        <v>1385744</v>
      </c>
      <c r="BB65" s="78">
        <v>1482254</v>
      </c>
      <c r="BC65" s="66"/>
    </row>
    <row r="66" spans="1:55" s="2" customFormat="1" ht="18" x14ac:dyDescent="0.35">
      <c r="A66" s="34" t="s">
        <v>103</v>
      </c>
      <c r="B66" s="35">
        <v>41809</v>
      </c>
      <c r="C66" s="33" t="s">
        <v>0</v>
      </c>
      <c r="D66" s="33" t="s">
        <v>8</v>
      </c>
      <c r="E66" s="28" t="s">
        <v>152</v>
      </c>
      <c r="F66" s="30">
        <v>50</v>
      </c>
      <c r="G66" s="30"/>
      <c r="H66" s="30"/>
      <c r="I66" s="30" t="s">
        <v>496</v>
      </c>
      <c r="J66" s="33"/>
      <c r="K66" s="33"/>
      <c r="L66" s="33" t="s">
        <v>471</v>
      </c>
      <c r="M66" s="33" t="s">
        <v>153</v>
      </c>
      <c r="N66" s="33" t="s">
        <v>154</v>
      </c>
      <c r="O66" s="36">
        <v>142.11345600000001</v>
      </c>
      <c r="P66" s="36" t="s">
        <v>21</v>
      </c>
      <c r="Q66" s="36" t="s">
        <v>21</v>
      </c>
      <c r="R66" s="36">
        <v>38.032055999999997</v>
      </c>
      <c r="S66" s="60">
        <v>605</v>
      </c>
      <c r="T66" s="60">
        <v>638</v>
      </c>
      <c r="U66" s="60">
        <v>730</v>
      </c>
      <c r="V66" s="60">
        <v>830</v>
      </c>
      <c r="W66" s="60">
        <v>826</v>
      </c>
      <c r="X66" s="60">
        <v>189.047</v>
      </c>
      <c r="Y66" s="60">
        <v>839</v>
      </c>
      <c r="Z66" s="60">
        <v>556</v>
      </c>
      <c r="AA66" s="78">
        <v>1309</v>
      </c>
      <c r="AB66" s="60">
        <v>107.6</v>
      </c>
      <c r="AC66" s="60">
        <v>27.5</v>
      </c>
      <c r="AD66" s="60">
        <v>39</v>
      </c>
      <c r="AE66" s="60">
        <v>38.9</v>
      </c>
      <c r="AF66" s="60">
        <v>24.668991999999999</v>
      </c>
      <c r="AG66" s="60">
        <v>25.9017755859375</v>
      </c>
      <c r="AH66" s="60">
        <v>114.55835</v>
      </c>
      <c r="AI66" s="60">
        <v>124.98689271317831</v>
      </c>
      <c r="AJ66" s="60">
        <v>178.2790739299611</v>
      </c>
      <c r="AK66" s="60">
        <v>14848.3</v>
      </c>
      <c r="AL66" s="60">
        <v>7033</v>
      </c>
      <c r="AM66" s="60">
        <v>10029.5</v>
      </c>
      <c r="AN66" s="60">
        <v>9922.7999999999993</v>
      </c>
      <c r="AO66" s="60">
        <v>6307.8481599999996</v>
      </c>
      <c r="AP66" s="60">
        <v>6630.85455</v>
      </c>
      <c r="AQ66" s="60">
        <v>29556.0543</v>
      </c>
      <c r="AR66" s="60">
        <v>32246.618320000001</v>
      </c>
      <c r="AS66" s="60">
        <v>45817.722000000002</v>
      </c>
      <c r="AT66" s="60">
        <v>142324</v>
      </c>
      <c r="AU66" s="60">
        <v>148398</v>
      </c>
      <c r="AV66" s="60">
        <v>158469</v>
      </c>
      <c r="AW66" s="60">
        <v>172139</v>
      </c>
      <c r="AX66" s="60">
        <v>184904</v>
      </c>
      <c r="AY66" s="60">
        <v>189047</v>
      </c>
      <c r="AZ66" s="60">
        <v>195301</v>
      </c>
      <c r="BA66" s="60">
        <v>285883</v>
      </c>
      <c r="BB66" s="78">
        <v>338696</v>
      </c>
      <c r="BC66" s="66"/>
    </row>
    <row r="67" spans="1:55" s="2" customFormat="1" ht="18" x14ac:dyDescent="0.35">
      <c r="A67" s="34" t="s">
        <v>103</v>
      </c>
      <c r="B67" s="35">
        <v>41815</v>
      </c>
      <c r="C67" s="33" t="s">
        <v>0</v>
      </c>
      <c r="D67" s="33" t="s">
        <v>8</v>
      </c>
      <c r="E67" s="28" t="s">
        <v>155</v>
      </c>
      <c r="F67" s="33">
        <v>45</v>
      </c>
      <c r="G67" s="33"/>
      <c r="H67" s="33"/>
      <c r="I67" s="33" t="s">
        <v>513</v>
      </c>
      <c r="J67" s="33"/>
      <c r="K67" s="33"/>
      <c r="L67" s="33" t="s">
        <v>471</v>
      </c>
      <c r="M67" s="33" t="s">
        <v>156</v>
      </c>
      <c r="N67" s="33" t="s">
        <v>157</v>
      </c>
      <c r="O67" s="36">
        <v>1224.99999</v>
      </c>
      <c r="P67" s="36" t="s">
        <v>21</v>
      </c>
      <c r="Q67" s="36" t="s">
        <v>21</v>
      </c>
      <c r="R67" s="36">
        <v>518.64998400000002</v>
      </c>
      <c r="S67" s="60">
        <v>5325</v>
      </c>
      <c r="T67" s="60">
        <v>5328</v>
      </c>
      <c r="U67" s="60">
        <v>7770</v>
      </c>
      <c r="V67" s="60">
        <v>11000</v>
      </c>
      <c r="W67" s="60">
        <v>10750</v>
      </c>
      <c r="X67" s="60">
        <v>2281.3000000000002</v>
      </c>
      <c r="Y67" s="60">
        <v>9807</v>
      </c>
      <c r="Z67" s="60">
        <v>9039</v>
      </c>
      <c r="AA67" s="78">
        <v>8824</v>
      </c>
      <c r="AB67" s="60">
        <v>2697.7</v>
      </c>
      <c r="AC67" s="60">
        <v>3960.9</v>
      </c>
      <c r="AD67" s="60">
        <v>4636.8</v>
      </c>
      <c r="AE67" s="60">
        <v>4561.2</v>
      </c>
      <c r="AF67" s="60">
        <v>5947.1244388235291</v>
      </c>
      <c r="AG67" s="60">
        <v>3624.45250244922</v>
      </c>
      <c r="AH67" s="60">
        <v>2783.34817916667</v>
      </c>
      <c r="AI67" s="60">
        <v>2596.8883625968992</v>
      </c>
      <c r="AJ67" s="60">
        <v>1377.4319066147859</v>
      </c>
      <c r="AK67" s="60">
        <v>364195.1</v>
      </c>
      <c r="AL67" s="60">
        <v>1013997.2</v>
      </c>
      <c r="AM67" s="60">
        <v>1191653.5</v>
      </c>
      <c r="AN67" s="60">
        <v>1163115.1000000001</v>
      </c>
      <c r="AO67" s="60">
        <v>1505246.686985</v>
      </c>
      <c r="AP67" s="60">
        <v>927859.84062699997</v>
      </c>
      <c r="AQ67" s="60">
        <v>718103.83022500004</v>
      </c>
      <c r="AR67" s="60">
        <v>669997.19755000004</v>
      </c>
      <c r="AS67" s="60">
        <v>354000</v>
      </c>
      <c r="AT67" s="60">
        <v>1615900</v>
      </c>
      <c r="AU67" s="60">
        <v>1689300</v>
      </c>
      <c r="AV67" s="60">
        <v>1993000</v>
      </c>
      <c r="AW67" s="60">
        <v>2355400</v>
      </c>
      <c r="AX67" s="60">
        <v>2292200</v>
      </c>
      <c r="AY67" s="60">
        <v>2281300</v>
      </c>
      <c r="AZ67" s="60">
        <v>2086800</v>
      </c>
      <c r="BA67" s="60">
        <v>2026400</v>
      </c>
      <c r="BB67" s="78">
        <v>1672200</v>
      </c>
      <c r="BC67" s="66"/>
    </row>
    <row r="68" spans="1:55" s="2" customFormat="1" ht="18" x14ac:dyDescent="0.35">
      <c r="A68" s="34" t="s">
        <v>103</v>
      </c>
      <c r="B68" s="35">
        <v>41816</v>
      </c>
      <c r="C68" s="33" t="s">
        <v>0</v>
      </c>
      <c r="D68" s="33" t="s">
        <v>8</v>
      </c>
      <c r="E68" s="28" t="s">
        <v>158</v>
      </c>
      <c r="F68" s="30">
        <v>50</v>
      </c>
      <c r="G68" s="30"/>
      <c r="H68" s="30"/>
      <c r="I68" s="30" t="s">
        <v>496</v>
      </c>
      <c r="J68" s="33"/>
      <c r="K68" s="33"/>
      <c r="L68" s="33" t="s">
        <v>471</v>
      </c>
      <c r="M68" s="33" t="s">
        <v>158</v>
      </c>
      <c r="N68" s="33" t="s">
        <v>589</v>
      </c>
      <c r="O68" s="36">
        <v>58.098201700000004</v>
      </c>
      <c r="P68" s="36" t="s">
        <v>21</v>
      </c>
      <c r="Q68" s="36" t="s">
        <v>21</v>
      </c>
      <c r="R68" s="36">
        <v>21.908201699999999</v>
      </c>
      <c r="S68" s="60">
        <v>347</v>
      </c>
      <c r="T68" s="60">
        <v>274</v>
      </c>
      <c r="U68" s="60" t="s">
        <v>21</v>
      </c>
      <c r="V68" s="60" t="s">
        <v>21</v>
      </c>
      <c r="W68" s="60" t="s">
        <v>21</v>
      </c>
      <c r="X68" s="60">
        <v>107.959</v>
      </c>
      <c r="Y68" s="60">
        <v>669</v>
      </c>
      <c r="Z68" s="60" t="s">
        <v>21</v>
      </c>
      <c r="AA68" s="78">
        <v>704</v>
      </c>
      <c r="AB68" s="60">
        <v>67.5</v>
      </c>
      <c r="AC68" s="60">
        <v>116.7</v>
      </c>
      <c r="AD68" s="60">
        <v>109.6</v>
      </c>
      <c r="AE68" s="60">
        <v>90.1</v>
      </c>
      <c r="AF68" s="60" t="s">
        <v>21</v>
      </c>
      <c r="AG68" s="60">
        <v>17.577970351562499</v>
      </c>
      <c r="AH68" s="60">
        <v>15.4391781007752</v>
      </c>
      <c r="AI68" s="60">
        <v>11.03455503875969</v>
      </c>
      <c r="AJ68" s="60">
        <v>9.0358560311284055</v>
      </c>
      <c r="AK68" s="60">
        <v>8972.1</v>
      </c>
      <c r="AL68" s="60">
        <v>29882.3</v>
      </c>
      <c r="AM68" s="60">
        <v>28177.8</v>
      </c>
      <c r="AN68" s="60">
        <v>22970.1</v>
      </c>
      <c r="AO68" s="60">
        <v>4056.1529599999999</v>
      </c>
      <c r="AP68" s="60">
        <v>4499.9604099999997</v>
      </c>
      <c r="AQ68" s="60">
        <v>3983.3079499999999</v>
      </c>
      <c r="AR68" s="60">
        <v>2846.9151999999999</v>
      </c>
      <c r="AS68" s="60">
        <v>2322.2150000000001</v>
      </c>
      <c r="AT68" s="60">
        <v>36740</v>
      </c>
      <c r="AU68" s="60">
        <v>37519</v>
      </c>
      <c r="AV68" s="60">
        <v>34489</v>
      </c>
      <c r="AW68" s="60" t="s">
        <v>21</v>
      </c>
      <c r="AX68" s="60" t="s">
        <v>21</v>
      </c>
      <c r="AY68" s="60">
        <v>107959</v>
      </c>
      <c r="AZ68" s="60">
        <v>107998</v>
      </c>
      <c r="BA68" s="60" t="s">
        <v>21</v>
      </c>
      <c r="BB68" s="78" t="s">
        <v>21</v>
      </c>
      <c r="BC68" s="66"/>
    </row>
    <row r="69" spans="1:55" s="2" customFormat="1" ht="18" x14ac:dyDescent="0.35">
      <c r="A69" s="34" t="s">
        <v>103</v>
      </c>
      <c r="B69" s="35">
        <v>41816</v>
      </c>
      <c r="C69" s="33" t="s">
        <v>0</v>
      </c>
      <c r="D69" s="33" t="s">
        <v>8</v>
      </c>
      <c r="E69" s="28" t="s">
        <v>159</v>
      </c>
      <c r="F69" s="30">
        <v>50</v>
      </c>
      <c r="G69" s="30"/>
      <c r="H69" s="30"/>
      <c r="I69" s="30" t="s">
        <v>496</v>
      </c>
      <c r="J69" s="33"/>
      <c r="K69" s="33"/>
      <c r="L69" s="33" t="s">
        <v>471</v>
      </c>
      <c r="M69" s="33" t="s">
        <v>160</v>
      </c>
      <c r="N69" s="33" t="s">
        <v>161</v>
      </c>
      <c r="O69" s="36">
        <v>2160.9760120000001</v>
      </c>
      <c r="P69" s="36" t="s">
        <v>21</v>
      </c>
      <c r="Q69" s="36" t="s">
        <v>21</v>
      </c>
      <c r="R69" s="36">
        <v>574.66900520000002</v>
      </c>
      <c r="S69" s="60">
        <v>7303</v>
      </c>
      <c r="T69" s="60">
        <v>7354</v>
      </c>
      <c r="U69" s="60">
        <v>8725</v>
      </c>
      <c r="V69" s="60">
        <v>9467</v>
      </c>
      <c r="W69" s="60">
        <v>11474</v>
      </c>
      <c r="X69" s="60">
        <v>2381.6</v>
      </c>
      <c r="Y69" s="60">
        <v>12603</v>
      </c>
      <c r="Z69" s="60">
        <v>17078</v>
      </c>
      <c r="AA69" s="78">
        <v>18054</v>
      </c>
      <c r="AB69" s="60">
        <v>1162</v>
      </c>
      <c r="AC69" s="60">
        <v>2092.5</v>
      </c>
      <c r="AD69" s="60">
        <v>2147</v>
      </c>
      <c r="AE69" s="60">
        <v>2774.5</v>
      </c>
      <c r="AF69" s="60">
        <v>4301.3275349019605</v>
      </c>
      <c r="AG69" s="60">
        <v>20655.692903925799</v>
      </c>
      <c r="AH69" s="60">
        <v>55316.519423891397</v>
      </c>
      <c r="AI69" s="60">
        <v>45977.047042635662</v>
      </c>
      <c r="AJ69" s="60">
        <v>32568.093385214008</v>
      </c>
      <c r="AK69" s="60">
        <v>154539.4</v>
      </c>
      <c r="AL69" s="60">
        <v>535669.69999999995</v>
      </c>
      <c r="AM69" s="60">
        <v>551768.1</v>
      </c>
      <c r="AN69" s="60">
        <v>707488.4</v>
      </c>
      <c r="AO69" s="60">
        <v>1097473.2311549999</v>
      </c>
      <c r="AP69" s="60">
        <v>5287857.383405</v>
      </c>
      <c r="AQ69" s="60">
        <v>14271662.011364</v>
      </c>
      <c r="AR69" s="60">
        <v>11862078.137</v>
      </c>
      <c r="AS69" s="60">
        <v>8370000</v>
      </c>
      <c r="AT69" s="60">
        <v>1149300</v>
      </c>
      <c r="AU69" s="60">
        <v>1227000</v>
      </c>
      <c r="AV69" s="60">
        <v>1309200</v>
      </c>
      <c r="AW69" s="60">
        <v>1593900</v>
      </c>
      <c r="AX69" s="60">
        <v>1720200</v>
      </c>
      <c r="AY69" s="60">
        <v>2381600</v>
      </c>
      <c r="AZ69" s="60">
        <v>2747800</v>
      </c>
      <c r="BA69" s="60">
        <v>3689400</v>
      </c>
      <c r="BB69" s="78">
        <v>4364100</v>
      </c>
      <c r="BC69" s="66"/>
    </row>
    <row r="70" spans="1:55" s="2" customFormat="1" ht="18" x14ac:dyDescent="0.35">
      <c r="A70" s="34" t="s">
        <v>103</v>
      </c>
      <c r="B70" s="35">
        <v>41816</v>
      </c>
      <c r="C70" s="33" t="s">
        <v>0</v>
      </c>
      <c r="D70" s="33" t="s">
        <v>8</v>
      </c>
      <c r="E70" s="28" t="s">
        <v>162</v>
      </c>
      <c r="F70" s="33">
        <v>30</v>
      </c>
      <c r="G70" s="33"/>
      <c r="H70" s="33"/>
      <c r="I70" s="33" t="s">
        <v>500</v>
      </c>
      <c r="J70" s="33"/>
      <c r="K70" s="33"/>
      <c r="L70" s="33" t="s">
        <v>471</v>
      </c>
      <c r="M70" s="33" t="s">
        <v>163</v>
      </c>
      <c r="N70" s="33" t="s">
        <v>164</v>
      </c>
      <c r="O70" s="36">
        <v>1631.1495927999999</v>
      </c>
      <c r="P70" s="36" t="s">
        <v>21</v>
      </c>
      <c r="Q70" s="36" t="s">
        <v>21</v>
      </c>
      <c r="R70" s="36">
        <v>831.88629679999997</v>
      </c>
      <c r="S70" s="60">
        <v>3424</v>
      </c>
      <c r="T70" s="60">
        <v>3410</v>
      </c>
      <c r="U70" s="60">
        <v>3378</v>
      </c>
      <c r="V70" s="60">
        <v>3127</v>
      </c>
      <c r="W70" s="60">
        <v>3156</v>
      </c>
      <c r="X70" s="60">
        <v>1164.443</v>
      </c>
      <c r="Y70" s="60">
        <v>4448</v>
      </c>
      <c r="Z70" s="60">
        <v>4538</v>
      </c>
      <c r="AA70" s="78">
        <v>4721</v>
      </c>
      <c r="AB70" s="60">
        <v>3395.3</v>
      </c>
      <c r="AC70" s="60">
        <v>1882.8</v>
      </c>
      <c r="AD70" s="60">
        <v>1042.3</v>
      </c>
      <c r="AE70" s="60">
        <v>1075.9000000000001</v>
      </c>
      <c r="AF70" s="60">
        <v>1720.1472941176471</v>
      </c>
      <c r="AG70" s="60">
        <v>1672.56432839844</v>
      </c>
      <c r="AH70" s="60">
        <v>2467.0683513449599</v>
      </c>
      <c r="AI70" s="60">
        <v>2264.1142537984497</v>
      </c>
      <c r="AJ70" s="60">
        <v>3319.0661478599222</v>
      </c>
      <c r="AK70" s="60">
        <v>451572</v>
      </c>
      <c r="AL70" s="60">
        <v>481986</v>
      </c>
      <c r="AM70" s="60">
        <v>267882.8</v>
      </c>
      <c r="AN70" s="60">
        <v>274357.40000000002</v>
      </c>
      <c r="AO70" s="60">
        <v>440184.33853399998</v>
      </c>
      <c r="AP70" s="60">
        <v>428176.46807</v>
      </c>
      <c r="AQ70" s="60">
        <v>636503.634647</v>
      </c>
      <c r="AR70" s="60">
        <v>584141.47748</v>
      </c>
      <c r="AS70" s="60">
        <v>853000</v>
      </c>
      <c r="AT70" s="60">
        <v>1132727</v>
      </c>
      <c r="AU70" s="60">
        <v>1185935</v>
      </c>
      <c r="AV70" s="60">
        <v>1411297</v>
      </c>
      <c r="AW70" s="60">
        <v>1354933</v>
      </c>
      <c r="AX70" s="60">
        <v>1108318</v>
      </c>
      <c r="AY70" s="60">
        <v>1163400</v>
      </c>
      <c r="AZ70" s="60">
        <v>921873</v>
      </c>
      <c r="BA70" s="60">
        <v>1080482</v>
      </c>
      <c r="BB70" s="78">
        <v>1445474</v>
      </c>
      <c r="BC70" s="66"/>
    </row>
    <row r="71" spans="1:55" s="2" customFormat="1" ht="18" x14ac:dyDescent="0.35">
      <c r="A71" s="34" t="s">
        <v>103</v>
      </c>
      <c r="B71" s="35">
        <v>41817</v>
      </c>
      <c r="C71" s="33" t="s">
        <v>0</v>
      </c>
      <c r="D71" s="33" t="s">
        <v>8</v>
      </c>
      <c r="E71" s="28" t="s">
        <v>165</v>
      </c>
      <c r="F71" s="33">
        <v>55</v>
      </c>
      <c r="G71" s="33"/>
      <c r="H71" s="33"/>
      <c r="I71" s="33" t="s">
        <v>514</v>
      </c>
      <c r="J71" s="33"/>
      <c r="K71" s="33"/>
      <c r="L71" s="33" t="s">
        <v>471</v>
      </c>
      <c r="M71" s="33" t="s">
        <v>166</v>
      </c>
      <c r="N71" s="33" t="s">
        <v>167</v>
      </c>
      <c r="O71" s="36">
        <v>1050</v>
      </c>
      <c r="P71" s="36" t="s">
        <v>21</v>
      </c>
      <c r="Q71" s="36" t="s">
        <v>21</v>
      </c>
      <c r="R71" s="36">
        <v>531.29999999999995</v>
      </c>
      <c r="S71" s="60">
        <v>1512</v>
      </c>
      <c r="T71" s="60">
        <v>1746</v>
      </c>
      <c r="U71" s="60">
        <v>1863</v>
      </c>
      <c r="V71" s="60">
        <v>2265</v>
      </c>
      <c r="W71" s="60">
        <v>2799</v>
      </c>
      <c r="X71" s="60">
        <v>2689.6260000000002</v>
      </c>
      <c r="Y71" s="60">
        <v>3298</v>
      </c>
      <c r="Z71" s="60">
        <v>3740</v>
      </c>
      <c r="AA71" s="78">
        <v>4323</v>
      </c>
      <c r="AB71" s="60">
        <v>1740.4</v>
      </c>
      <c r="AC71" s="60">
        <v>1494.8</v>
      </c>
      <c r="AD71" s="60">
        <v>1989.4</v>
      </c>
      <c r="AE71" s="60">
        <v>2858.3</v>
      </c>
      <c r="AF71" s="60">
        <v>4435.8961133333332</v>
      </c>
      <c r="AG71" s="60">
        <v>10966.6640953445</v>
      </c>
      <c r="AH71" s="60">
        <v>13235.5410248566</v>
      </c>
      <c r="AI71" s="60">
        <v>21564.627548062013</v>
      </c>
      <c r="AJ71" s="60">
        <v>21517.509727626461</v>
      </c>
      <c r="AK71" s="60">
        <v>231474</v>
      </c>
      <c r="AL71" s="60">
        <v>382673.3</v>
      </c>
      <c r="AM71" s="60">
        <v>511271.7</v>
      </c>
      <c r="AN71" s="60">
        <v>728862.2</v>
      </c>
      <c r="AO71" s="60">
        <v>1075994.3140322999</v>
      </c>
      <c r="AP71" s="60">
        <v>2807466.0084082</v>
      </c>
      <c r="AQ71" s="60">
        <v>3414769.5844129999</v>
      </c>
      <c r="AR71" s="60">
        <v>5563673.9073999999</v>
      </c>
      <c r="AS71" s="60">
        <v>5530000</v>
      </c>
      <c r="AT71" s="60">
        <v>1358319</v>
      </c>
      <c r="AU71" s="60">
        <v>1529819</v>
      </c>
      <c r="AV71" s="60">
        <v>1714500</v>
      </c>
      <c r="AW71" s="60">
        <v>1907400</v>
      </c>
      <c r="AX71" s="60">
        <v>2379099</v>
      </c>
      <c r="AY71" s="60">
        <v>2689626</v>
      </c>
      <c r="AZ71" s="60">
        <v>2774918</v>
      </c>
      <c r="BA71" s="60">
        <v>3435250</v>
      </c>
      <c r="BB71" s="78">
        <v>4601493</v>
      </c>
      <c r="BC71" s="66"/>
    </row>
    <row r="72" spans="1:55" s="87" customFormat="1" ht="18" x14ac:dyDescent="0.35">
      <c r="A72" s="50" t="s">
        <v>103</v>
      </c>
      <c r="B72" s="51">
        <v>41821</v>
      </c>
      <c r="C72" s="52" t="s">
        <v>0</v>
      </c>
      <c r="D72" s="52" t="s">
        <v>8</v>
      </c>
      <c r="E72" s="55" t="s">
        <v>618</v>
      </c>
      <c r="F72" s="52"/>
      <c r="G72" s="52"/>
      <c r="H72" s="52"/>
      <c r="I72" s="52"/>
      <c r="J72" s="52"/>
      <c r="K72" s="52"/>
      <c r="L72" s="52" t="s">
        <v>471</v>
      </c>
      <c r="M72" s="52" t="s">
        <v>168</v>
      </c>
      <c r="N72" s="52" t="s">
        <v>169</v>
      </c>
      <c r="O72" s="57">
        <v>171.0556263</v>
      </c>
      <c r="P72" s="57" t="s">
        <v>21</v>
      </c>
      <c r="Q72" s="57" t="s">
        <v>21</v>
      </c>
      <c r="R72" s="57">
        <v>24.397698599999998</v>
      </c>
      <c r="S72" s="78">
        <v>299</v>
      </c>
      <c r="T72" s="78">
        <v>216</v>
      </c>
      <c r="U72" s="78" t="s">
        <v>21</v>
      </c>
      <c r="V72" s="78" t="s">
        <v>21</v>
      </c>
      <c r="W72" s="78" t="s">
        <v>610</v>
      </c>
      <c r="X72" s="78" t="s">
        <v>610</v>
      </c>
      <c r="Y72" s="78" t="s">
        <v>610</v>
      </c>
      <c r="Z72" s="78" t="s">
        <v>610</v>
      </c>
      <c r="AA72" s="78" t="s">
        <v>610</v>
      </c>
      <c r="AB72" s="78">
        <v>80.8</v>
      </c>
      <c r="AC72" s="78">
        <v>108.8</v>
      </c>
      <c r="AD72" s="78">
        <v>29.1</v>
      </c>
      <c r="AE72" s="78" t="s">
        <v>21</v>
      </c>
      <c r="AF72" s="78" t="s">
        <v>610</v>
      </c>
      <c r="AG72" s="78" t="s">
        <v>610</v>
      </c>
      <c r="AH72" s="78" t="s">
        <v>610</v>
      </c>
      <c r="AI72" s="78" t="s">
        <v>610</v>
      </c>
      <c r="AJ72" s="78" t="s">
        <v>610</v>
      </c>
      <c r="AK72" s="78">
        <v>10498.2</v>
      </c>
      <c r="AL72" s="78">
        <v>27847.200000000001</v>
      </c>
      <c r="AM72" s="78">
        <v>7471.7</v>
      </c>
      <c r="AN72" s="78" t="s">
        <v>21</v>
      </c>
      <c r="AO72" s="78" t="s">
        <v>610</v>
      </c>
      <c r="AP72" s="78" t="s">
        <v>610</v>
      </c>
      <c r="AQ72" s="78" t="s">
        <v>610</v>
      </c>
      <c r="AR72" s="78" t="s">
        <v>610</v>
      </c>
      <c r="AS72" s="78" t="s">
        <v>610</v>
      </c>
      <c r="AT72" s="78">
        <v>27505</v>
      </c>
      <c r="AU72" s="78">
        <v>24298</v>
      </c>
      <c r="AV72" s="78" t="s">
        <v>21</v>
      </c>
      <c r="AW72" s="78" t="s">
        <v>21</v>
      </c>
      <c r="AX72" s="78" t="s">
        <v>610</v>
      </c>
      <c r="AY72" s="78" t="s">
        <v>610</v>
      </c>
      <c r="AZ72" s="78" t="s">
        <v>610</v>
      </c>
      <c r="BA72" s="78" t="s">
        <v>610</v>
      </c>
      <c r="BB72" s="78" t="s">
        <v>610</v>
      </c>
      <c r="BC72" s="86"/>
    </row>
    <row r="73" spans="1:55" s="2" customFormat="1" ht="18" x14ac:dyDescent="0.35">
      <c r="A73" s="34" t="s">
        <v>103</v>
      </c>
      <c r="B73" s="35">
        <v>41822</v>
      </c>
      <c r="C73" s="33" t="s">
        <v>0</v>
      </c>
      <c r="D73" s="33" t="s">
        <v>8</v>
      </c>
      <c r="E73" s="28" t="s">
        <v>170</v>
      </c>
      <c r="F73" s="33">
        <v>30</v>
      </c>
      <c r="G73" s="33"/>
      <c r="H73" s="33"/>
      <c r="I73" s="33" t="s">
        <v>500</v>
      </c>
      <c r="J73" s="33"/>
      <c r="K73" s="33"/>
      <c r="L73" s="33" t="s">
        <v>471</v>
      </c>
      <c r="M73" s="33" t="s">
        <v>171</v>
      </c>
      <c r="N73" s="33" t="s">
        <v>172</v>
      </c>
      <c r="O73" s="36">
        <v>7000</v>
      </c>
      <c r="P73" s="36" t="s">
        <v>21</v>
      </c>
      <c r="Q73" s="36" t="s">
        <v>21</v>
      </c>
      <c r="R73" s="36">
        <v>1540</v>
      </c>
      <c r="S73" s="60">
        <v>12422</v>
      </c>
      <c r="T73" s="60">
        <v>12105</v>
      </c>
      <c r="U73" s="60">
        <v>11463</v>
      </c>
      <c r="V73" s="60">
        <v>14971</v>
      </c>
      <c r="W73" s="60">
        <v>14312</v>
      </c>
      <c r="X73" s="60">
        <v>14230</v>
      </c>
      <c r="Y73" s="60">
        <v>14592</v>
      </c>
      <c r="Z73" s="60">
        <v>15417</v>
      </c>
      <c r="AA73" s="78">
        <v>16104</v>
      </c>
      <c r="AB73" s="60">
        <v>12507</v>
      </c>
      <c r="AC73" s="60">
        <v>19796</v>
      </c>
      <c r="AD73" s="60">
        <v>34054.400000000001</v>
      </c>
      <c r="AE73" s="60">
        <v>35642</v>
      </c>
      <c r="AF73" s="60">
        <v>37060.314285098037</v>
      </c>
      <c r="AG73" s="60">
        <v>35544.291456712497</v>
      </c>
      <c r="AH73" s="60">
        <v>41735.008187635598</v>
      </c>
      <c r="AI73" s="60">
        <v>35739.182533333333</v>
      </c>
      <c r="AJ73" s="60">
        <v>45136.186770428016</v>
      </c>
      <c r="AK73" s="60">
        <v>1625904.1</v>
      </c>
      <c r="AL73" s="60">
        <v>5067769.5</v>
      </c>
      <c r="AM73" s="60">
        <v>8751976.5</v>
      </c>
      <c r="AN73" s="60">
        <v>9088712.1999999993</v>
      </c>
      <c r="AO73" s="60">
        <v>9288683.0049799997</v>
      </c>
      <c r="AP73" s="60">
        <v>9099338.6129184105</v>
      </c>
      <c r="AQ73" s="60">
        <v>10767632.11241</v>
      </c>
      <c r="AR73" s="60">
        <v>9220709.0935999993</v>
      </c>
      <c r="AS73" s="60">
        <v>11600000</v>
      </c>
      <c r="AT73" s="60">
        <v>9340000</v>
      </c>
      <c r="AU73" s="60">
        <v>8875000</v>
      </c>
      <c r="AV73" s="60">
        <v>9424000</v>
      </c>
      <c r="AW73" s="60">
        <v>12060000</v>
      </c>
      <c r="AX73" s="60">
        <v>19011000</v>
      </c>
      <c r="AY73" s="60">
        <v>19570000</v>
      </c>
      <c r="AZ73" s="60">
        <v>18396000</v>
      </c>
      <c r="BA73" s="60">
        <v>18897000</v>
      </c>
      <c r="BB73" s="78">
        <v>17167000</v>
      </c>
      <c r="BC73" s="66"/>
    </row>
    <row r="74" spans="1:55" s="2" customFormat="1" ht="18" x14ac:dyDescent="0.35">
      <c r="A74" s="34" t="s">
        <v>103</v>
      </c>
      <c r="B74" s="35">
        <v>41824</v>
      </c>
      <c r="C74" s="33" t="s">
        <v>0</v>
      </c>
      <c r="D74" s="33" t="s">
        <v>8</v>
      </c>
      <c r="E74" s="28" t="s">
        <v>173</v>
      </c>
      <c r="F74" s="30">
        <v>10</v>
      </c>
      <c r="G74" s="30"/>
      <c r="H74" s="30"/>
      <c r="I74" s="30" t="s">
        <v>490</v>
      </c>
      <c r="J74" s="33"/>
      <c r="K74" s="33"/>
      <c r="L74" s="33" t="s">
        <v>471</v>
      </c>
      <c r="M74" s="33" t="s">
        <v>174</v>
      </c>
      <c r="N74" s="33" t="s">
        <v>175</v>
      </c>
      <c r="O74" s="36">
        <v>44.745800520000003</v>
      </c>
      <c r="P74" s="36" t="s">
        <v>21</v>
      </c>
      <c r="Q74" s="36" t="s">
        <v>21</v>
      </c>
      <c r="R74" s="36">
        <v>13.32</v>
      </c>
      <c r="S74" s="60">
        <v>103</v>
      </c>
      <c r="T74" s="60">
        <v>119</v>
      </c>
      <c r="U74" s="60">
        <v>112</v>
      </c>
      <c r="V74" s="60">
        <v>220</v>
      </c>
      <c r="W74" s="60" t="s">
        <v>21</v>
      </c>
      <c r="X74" s="60">
        <v>66.325000000000003</v>
      </c>
      <c r="Y74" s="60">
        <v>453</v>
      </c>
      <c r="Z74" s="60">
        <v>488</v>
      </c>
      <c r="AA74" s="78">
        <v>553</v>
      </c>
      <c r="AB74" s="60">
        <v>49.5</v>
      </c>
      <c r="AC74" s="60">
        <v>64.7</v>
      </c>
      <c r="AD74" s="60">
        <v>90.6</v>
      </c>
      <c r="AE74" s="60">
        <v>566</v>
      </c>
      <c r="AF74" s="60">
        <v>357.05038494117645</v>
      </c>
      <c r="AG74" s="60">
        <v>180.20030621093801</v>
      </c>
      <c r="AH74" s="60">
        <v>196.60706193798401</v>
      </c>
      <c r="AI74" s="60">
        <v>167.09510906976743</v>
      </c>
      <c r="AJ74" s="60">
        <v>60.241357976653696</v>
      </c>
      <c r="AK74" s="60">
        <v>6283.3</v>
      </c>
      <c r="AL74" s="60">
        <v>16558.900000000001</v>
      </c>
      <c r="AM74" s="60">
        <v>23276.9</v>
      </c>
      <c r="AN74" s="60">
        <v>144318.20000000001</v>
      </c>
      <c r="AO74" s="60">
        <v>91272.638760000104</v>
      </c>
      <c r="AP74" s="60">
        <v>46131.278389999999</v>
      </c>
      <c r="AQ74" s="60">
        <v>50724.621980000004</v>
      </c>
      <c r="AR74" s="60">
        <v>43110.538139999997</v>
      </c>
      <c r="AS74" s="60">
        <v>15482.029</v>
      </c>
      <c r="AT74" s="60">
        <v>24826</v>
      </c>
      <c r="AU74" s="60">
        <v>28584</v>
      </c>
      <c r="AV74" s="60">
        <v>37462</v>
      </c>
      <c r="AW74" s="60">
        <v>48599</v>
      </c>
      <c r="AX74" s="60">
        <v>56500</v>
      </c>
      <c r="AY74" s="60">
        <v>66325</v>
      </c>
      <c r="AZ74" s="60">
        <v>70739</v>
      </c>
      <c r="BA74" s="60">
        <v>78798</v>
      </c>
      <c r="BB74" s="78">
        <v>90553</v>
      </c>
      <c r="BC74" s="66"/>
    </row>
    <row r="75" spans="1:55" s="2" customFormat="1" ht="18" x14ac:dyDescent="0.35">
      <c r="A75" s="34" t="s">
        <v>103</v>
      </c>
      <c r="B75" s="35">
        <v>41827</v>
      </c>
      <c r="C75" s="33" t="s">
        <v>0</v>
      </c>
      <c r="D75" s="33" t="s">
        <v>8</v>
      </c>
      <c r="E75" s="28" t="s">
        <v>176</v>
      </c>
      <c r="F75" s="33">
        <v>65</v>
      </c>
      <c r="G75" s="33"/>
      <c r="H75" s="33"/>
      <c r="I75" s="33" t="s">
        <v>498</v>
      </c>
      <c r="J75" s="33"/>
      <c r="K75" s="33"/>
      <c r="L75" s="33" t="s">
        <v>471</v>
      </c>
      <c r="M75" s="33" t="s">
        <v>177</v>
      </c>
      <c r="N75" s="33" t="s">
        <v>178</v>
      </c>
      <c r="O75" s="36">
        <v>209.88022219999999</v>
      </c>
      <c r="P75" s="36" t="s">
        <v>21</v>
      </c>
      <c r="Q75" s="36" t="s">
        <v>21</v>
      </c>
      <c r="R75" s="36">
        <v>100.10107600000001</v>
      </c>
      <c r="S75" s="60">
        <v>96</v>
      </c>
      <c r="T75" s="60">
        <v>132</v>
      </c>
      <c r="U75" s="60">
        <v>409</v>
      </c>
      <c r="V75" s="60">
        <v>464</v>
      </c>
      <c r="W75" s="60">
        <v>547</v>
      </c>
      <c r="X75" s="60">
        <v>175.47</v>
      </c>
      <c r="Y75" s="60">
        <v>1132</v>
      </c>
      <c r="Z75" s="60">
        <v>1301</v>
      </c>
      <c r="AA75" s="78">
        <v>1552</v>
      </c>
      <c r="AB75" s="60">
        <v>14.6</v>
      </c>
      <c r="AC75" s="60">
        <v>44.5</v>
      </c>
      <c r="AD75" s="60">
        <v>78.5</v>
      </c>
      <c r="AE75" s="60">
        <v>127.3</v>
      </c>
      <c r="AF75" s="60">
        <v>110.45188211764706</v>
      </c>
      <c r="AG75" s="60">
        <v>196.17260238281199</v>
      </c>
      <c r="AH75" s="60">
        <v>923.23397</v>
      </c>
      <c r="AI75" s="60">
        <v>1137.23171124031</v>
      </c>
      <c r="AJ75" s="60">
        <v>918.2879377431907</v>
      </c>
      <c r="AK75" s="60">
        <v>3722.1</v>
      </c>
      <c r="AL75" s="60">
        <v>11395.6</v>
      </c>
      <c r="AM75" s="60">
        <v>20164.2</v>
      </c>
      <c r="AN75" s="60">
        <v>32467.4</v>
      </c>
      <c r="AO75" s="60">
        <v>28218.287339999999</v>
      </c>
      <c r="AP75" s="60">
        <v>50220.18621</v>
      </c>
      <c r="AQ75" s="60">
        <v>238194.36426</v>
      </c>
      <c r="AR75" s="60">
        <v>293405.78149999998</v>
      </c>
      <c r="AS75" s="60">
        <v>236000</v>
      </c>
      <c r="AT75" s="60">
        <v>27592</v>
      </c>
      <c r="AU75" s="60">
        <v>58482</v>
      </c>
      <c r="AV75" s="60">
        <v>126966</v>
      </c>
      <c r="AW75" s="60">
        <v>180047</v>
      </c>
      <c r="AX75" s="60">
        <v>180660</v>
      </c>
      <c r="AY75" s="60">
        <v>175469</v>
      </c>
      <c r="AZ75" s="60">
        <v>233457</v>
      </c>
      <c r="BA75" s="60">
        <v>461324</v>
      </c>
      <c r="BB75" s="78">
        <v>469027</v>
      </c>
      <c r="BC75" s="66"/>
    </row>
    <row r="76" spans="1:55" s="2" customFormat="1" ht="18" x14ac:dyDescent="0.35">
      <c r="A76" s="34" t="s">
        <v>103</v>
      </c>
      <c r="B76" s="35">
        <v>41830</v>
      </c>
      <c r="C76" s="33" t="s">
        <v>0</v>
      </c>
      <c r="D76" s="33" t="s">
        <v>8</v>
      </c>
      <c r="E76" s="28" t="s">
        <v>179</v>
      </c>
      <c r="F76" s="33">
        <v>20</v>
      </c>
      <c r="G76" s="33"/>
      <c r="H76" s="33"/>
      <c r="I76" s="33" t="s">
        <v>502</v>
      </c>
      <c r="J76" s="33"/>
      <c r="K76" s="33"/>
      <c r="L76" s="33" t="s">
        <v>471</v>
      </c>
      <c r="M76" s="33" t="s">
        <v>180</v>
      </c>
      <c r="N76" s="33" t="s">
        <v>181</v>
      </c>
      <c r="O76" s="36">
        <v>131.7192895</v>
      </c>
      <c r="P76" s="36" t="s">
        <v>21</v>
      </c>
      <c r="Q76" s="36" t="s">
        <v>21</v>
      </c>
      <c r="R76" s="36">
        <v>39.999997</v>
      </c>
      <c r="S76" s="60">
        <v>32</v>
      </c>
      <c r="T76" s="60">
        <v>49</v>
      </c>
      <c r="U76" s="60">
        <v>58</v>
      </c>
      <c r="V76" s="60">
        <v>73</v>
      </c>
      <c r="W76" s="60">
        <v>132</v>
      </c>
      <c r="X76" s="60">
        <v>69.783000000000001</v>
      </c>
      <c r="Y76" s="60">
        <v>336</v>
      </c>
      <c r="Z76" s="60">
        <v>650</v>
      </c>
      <c r="AA76" s="78">
        <v>843</v>
      </c>
      <c r="AB76" s="60">
        <v>44.7</v>
      </c>
      <c r="AC76" s="60">
        <v>83.3</v>
      </c>
      <c r="AD76" s="60">
        <v>164.6</v>
      </c>
      <c r="AE76" s="60">
        <v>833.1</v>
      </c>
      <c r="AF76" s="60">
        <v>5819.5171</v>
      </c>
      <c r="AG76" s="60">
        <v>12539.822381054701</v>
      </c>
      <c r="AH76" s="60">
        <v>19411.827846887099</v>
      </c>
      <c r="AI76" s="60">
        <v>18673.580900775192</v>
      </c>
      <c r="AJ76" s="60">
        <v>25175.097276264591</v>
      </c>
      <c r="AK76" s="60">
        <v>5542.8</v>
      </c>
      <c r="AL76" s="60">
        <v>21324.400000000001</v>
      </c>
      <c r="AM76" s="60">
        <v>42292.4</v>
      </c>
      <c r="AN76" s="60">
        <v>212443.2</v>
      </c>
      <c r="AO76" s="60">
        <v>1478894.0246900001</v>
      </c>
      <c r="AP76" s="60">
        <v>3210194.5295500001</v>
      </c>
      <c r="AQ76" s="60">
        <v>4988839.7566499999</v>
      </c>
      <c r="AR76" s="60">
        <v>4817783.8723999998</v>
      </c>
      <c r="AS76" s="60">
        <v>6470000</v>
      </c>
      <c r="AT76" s="60">
        <v>3756</v>
      </c>
      <c r="AU76" s="60">
        <v>6854</v>
      </c>
      <c r="AV76" s="60">
        <v>14713</v>
      </c>
      <c r="AW76" s="60">
        <v>36415</v>
      </c>
      <c r="AX76" s="60">
        <v>21482</v>
      </c>
      <c r="AY76" s="60">
        <v>69783</v>
      </c>
      <c r="AZ76" s="60">
        <v>36425</v>
      </c>
      <c r="BA76" s="60">
        <v>420714.912370715</v>
      </c>
      <c r="BB76" s="78">
        <v>390824.01302561001</v>
      </c>
      <c r="BC76" s="66"/>
    </row>
    <row r="77" spans="1:55" s="2" customFormat="1" ht="18" x14ac:dyDescent="0.35">
      <c r="A77" s="34" t="s">
        <v>103</v>
      </c>
      <c r="B77" s="35">
        <v>41925</v>
      </c>
      <c r="C77" s="33" t="s">
        <v>17</v>
      </c>
      <c r="D77" s="33" t="s">
        <v>8</v>
      </c>
      <c r="E77" s="28" t="s">
        <v>182</v>
      </c>
      <c r="F77" s="33">
        <v>30</v>
      </c>
      <c r="G77" s="33"/>
      <c r="H77" s="33"/>
      <c r="I77" s="33" t="s">
        <v>500</v>
      </c>
      <c r="J77" s="33"/>
      <c r="K77" s="33"/>
      <c r="L77" s="33" t="s">
        <v>471</v>
      </c>
      <c r="M77" s="33" t="s">
        <v>183</v>
      </c>
      <c r="N77" s="33" t="s">
        <v>184</v>
      </c>
      <c r="O77" s="36">
        <v>4972.0523466693239</v>
      </c>
      <c r="P77" s="36" t="s">
        <v>21</v>
      </c>
      <c r="Q77" s="36" t="s">
        <v>21</v>
      </c>
      <c r="R77" s="36">
        <v>2384.1689999999999</v>
      </c>
      <c r="S77" s="60">
        <v>82</v>
      </c>
      <c r="T77" s="60">
        <v>78</v>
      </c>
      <c r="U77" s="60">
        <v>78</v>
      </c>
      <c r="V77" s="60">
        <v>77</v>
      </c>
      <c r="W77" s="60">
        <v>66</v>
      </c>
      <c r="X77" s="60">
        <v>41</v>
      </c>
      <c r="Y77" s="60">
        <v>36</v>
      </c>
      <c r="Z77" s="60">
        <v>0</v>
      </c>
      <c r="AA77" s="78">
        <v>0</v>
      </c>
      <c r="AB77" s="60">
        <v>9190.1</v>
      </c>
      <c r="AC77" s="60">
        <v>5136.1000000000004</v>
      </c>
      <c r="AD77" s="60">
        <v>2826.1</v>
      </c>
      <c r="AE77" s="60">
        <v>2870.4</v>
      </c>
      <c r="AF77" s="60">
        <v>1941.4533778039215</v>
      </c>
      <c r="AG77" s="60">
        <v>1825.8174016498699</v>
      </c>
      <c r="AH77" s="60">
        <v>3324.53886728815</v>
      </c>
      <c r="AI77" s="60">
        <v>2214.7349755038758</v>
      </c>
      <c r="AJ77" s="60">
        <v>1770.4280155642023</v>
      </c>
      <c r="AK77" s="60">
        <v>523835.2</v>
      </c>
      <c r="AL77" s="60">
        <v>1314829.5</v>
      </c>
      <c r="AM77" s="60">
        <v>726297</v>
      </c>
      <c r="AN77" s="60">
        <v>731957.2</v>
      </c>
      <c r="AO77" s="60">
        <v>497307.35411219898</v>
      </c>
      <c r="AP77" s="60">
        <v>467409.25482236798</v>
      </c>
      <c r="AQ77" s="60">
        <v>857731.02776034304</v>
      </c>
      <c r="AR77" s="60">
        <v>571401.62367999996</v>
      </c>
      <c r="AS77" s="60">
        <v>455000</v>
      </c>
      <c r="AT77" s="60" t="s">
        <v>21</v>
      </c>
      <c r="AU77" s="60">
        <v>35917</v>
      </c>
      <c r="AV77" s="60">
        <v>47829.5</v>
      </c>
      <c r="AW77" s="60">
        <v>50953</v>
      </c>
      <c r="AX77" s="60" t="s">
        <v>21</v>
      </c>
      <c r="AY77" s="60">
        <v>521353.77993280202</v>
      </c>
      <c r="AZ77" s="60">
        <v>2272566.58118281</v>
      </c>
      <c r="BA77" s="60">
        <v>1004772.8484169299</v>
      </c>
      <c r="BB77" s="78">
        <v>1521073.37754678</v>
      </c>
      <c r="BC77" s="66"/>
    </row>
    <row r="78" spans="1:55" s="87" customFormat="1" ht="18" x14ac:dyDescent="0.35">
      <c r="A78" s="50" t="s">
        <v>103</v>
      </c>
      <c r="B78" s="51">
        <v>41928</v>
      </c>
      <c r="C78" s="52" t="s">
        <v>0</v>
      </c>
      <c r="D78" s="52" t="s">
        <v>22</v>
      </c>
      <c r="E78" s="55" t="s">
        <v>619</v>
      </c>
      <c r="F78" s="52">
        <v>35</v>
      </c>
      <c r="G78" s="52"/>
      <c r="H78" s="52"/>
      <c r="I78" s="52" t="s">
        <v>495</v>
      </c>
      <c r="J78" s="52"/>
      <c r="K78" s="52"/>
      <c r="L78" s="52" t="s">
        <v>471</v>
      </c>
      <c r="M78" s="52" t="s">
        <v>185</v>
      </c>
      <c r="N78" s="52" t="s">
        <v>186</v>
      </c>
      <c r="O78" s="57">
        <v>12.311999999999999</v>
      </c>
      <c r="P78" s="57" t="s">
        <v>21</v>
      </c>
      <c r="Q78" s="57" t="s">
        <v>21</v>
      </c>
      <c r="R78" s="57">
        <v>2.5920000000000001</v>
      </c>
      <c r="S78" s="78" t="s">
        <v>21</v>
      </c>
      <c r="T78" s="78" t="s">
        <v>21</v>
      </c>
      <c r="U78" s="78" t="s">
        <v>21</v>
      </c>
      <c r="V78" s="78" t="s">
        <v>610</v>
      </c>
      <c r="W78" s="78" t="s">
        <v>610</v>
      </c>
      <c r="X78" s="78" t="s">
        <v>610</v>
      </c>
      <c r="Y78" s="78" t="s">
        <v>610</v>
      </c>
      <c r="Z78" s="78" t="s">
        <v>610</v>
      </c>
      <c r="AA78" s="78" t="s">
        <v>610</v>
      </c>
      <c r="AB78" s="78">
        <v>0.4</v>
      </c>
      <c r="AC78" s="78">
        <v>0.8</v>
      </c>
      <c r="AD78" s="78" t="s">
        <v>423</v>
      </c>
      <c r="AE78" s="78" t="s">
        <v>610</v>
      </c>
      <c r="AF78" s="78" t="s">
        <v>610</v>
      </c>
      <c r="AG78" s="78" t="s">
        <v>610</v>
      </c>
      <c r="AH78" s="78" t="s">
        <v>610</v>
      </c>
      <c r="AI78" s="78" t="s">
        <v>610</v>
      </c>
      <c r="AJ78" s="78" t="s">
        <v>610</v>
      </c>
      <c r="AK78" s="78">
        <v>93.4</v>
      </c>
      <c r="AL78" s="78">
        <v>214.2</v>
      </c>
      <c r="AM78" s="78" t="s">
        <v>21</v>
      </c>
      <c r="AN78" s="78" t="s">
        <v>610</v>
      </c>
      <c r="AO78" s="78" t="s">
        <v>610</v>
      </c>
      <c r="AP78" s="78" t="s">
        <v>610</v>
      </c>
      <c r="AQ78" s="78" t="s">
        <v>610</v>
      </c>
      <c r="AR78" s="78" t="s">
        <v>610</v>
      </c>
      <c r="AS78" s="78" t="s">
        <v>610</v>
      </c>
      <c r="AT78" s="78" t="s">
        <v>21</v>
      </c>
      <c r="AU78" s="78" t="s">
        <v>21</v>
      </c>
      <c r="AV78" s="78" t="s">
        <v>21</v>
      </c>
      <c r="AW78" s="78" t="s">
        <v>610</v>
      </c>
      <c r="AX78" s="78" t="s">
        <v>610</v>
      </c>
      <c r="AY78" s="78" t="s">
        <v>610</v>
      </c>
      <c r="AZ78" s="78" t="s">
        <v>610</v>
      </c>
      <c r="BA78" s="78" t="s">
        <v>610</v>
      </c>
      <c r="BB78" s="78" t="s">
        <v>610</v>
      </c>
      <c r="BC78" s="86"/>
    </row>
    <row r="79" spans="1:55" s="87" customFormat="1" ht="18" x14ac:dyDescent="0.35">
      <c r="A79" s="50" t="s">
        <v>103</v>
      </c>
      <c r="B79" s="51">
        <v>41939</v>
      </c>
      <c r="C79" s="52" t="s">
        <v>17</v>
      </c>
      <c r="D79" s="52" t="s">
        <v>8</v>
      </c>
      <c r="E79" s="55" t="s">
        <v>620</v>
      </c>
      <c r="F79" s="52">
        <v>20</v>
      </c>
      <c r="G79" s="52"/>
      <c r="H79" s="52"/>
      <c r="I79" s="52" t="s">
        <v>502</v>
      </c>
      <c r="J79" s="52"/>
      <c r="K79" s="52"/>
      <c r="L79" s="52" t="s">
        <v>471</v>
      </c>
      <c r="M79" s="52" t="s">
        <v>187</v>
      </c>
      <c r="N79" s="52" t="s">
        <v>188</v>
      </c>
      <c r="O79" s="57">
        <v>102.4358055</v>
      </c>
      <c r="P79" s="57" t="s">
        <v>21</v>
      </c>
      <c r="Q79" s="57" t="s">
        <v>21</v>
      </c>
      <c r="R79" s="57">
        <v>23.244126250000001</v>
      </c>
      <c r="S79" s="78">
        <v>16</v>
      </c>
      <c r="T79" s="78">
        <v>16</v>
      </c>
      <c r="U79" s="78">
        <v>13</v>
      </c>
      <c r="V79" s="78">
        <v>14</v>
      </c>
      <c r="W79" s="78">
        <v>14</v>
      </c>
      <c r="X79" s="78">
        <v>0</v>
      </c>
      <c r="Y79" s="78" t="s">
        <v>21</v>
      </c>
      <c r="Z79" s="78" t="s">
        <v>21</v>
      </c>
      <c r="AA79" s="78" t="s">
        <v>610</v>
      </c>
      <c r="AB79" s="78">
        <v>22.3</v>
      </c>
      <c r="AC79" s="78">
        <v>56.2</v>
      </c>
      <c r="AD79" s="78">
        <v>35.200000000000003</v>
      </c>
      <c r="AE79" s="78">
        <v>125.3</v>
      </c>
      <c r="AF79" s="78">
        <v>305.43411015686274</v>
      </c>
      <c r="AG79" s="78">
        <v>372.34372121093702</v>
      </c>
      <c r="AH79" s="78">
        <v>598.39551571705397</v>
      </c>
      <c r="AI79" s="78" t="s">
        <v>21</v>
      </c>
      <c r="AJ79" s="78" t="s">
        <v>610</v>
      </c>
      <c r="AK79" s="78">
        <v>1046</v>
      </c>
      <c r="AL79" s="78">
        <v>14390.9</v>
      </c>
      <c r="AM79" s="78">
        <v>9039.1</v>
      </c>
      <c r="AN79" s="78">
        <v>31948.6</v>
      </c>
      <c r="AO79" s="78">
        <v>78148.33829</v>
      </c>
      <c r="AP79" s="78">
        <v>95319.992629999993</v>
      </c>
      <c r="AQ79" s="78">
        <v>154386.04305499999</v>
      </c>
      <c r="AR79" s="78" t="s">
        <v>21</v>
      </c>
      <c r="AS79" s="78" t="s">
        <v>610</v>
      </c>
      <c r="AT79" s="78" t="s">
        <v>21</v>
      </c>
      <c r="AU79" s="78">
        <v>44</v>
      </c>
      <c r="AV79" s="78">
        <v>83</v>
      </c>
      <c r="AW79" s="78">
        <v>4</v>
      </c>
      <c r="AX79" s="78">
        <v>0</v>
      </c>
      <c r="AY79" s="78">
        <v>0</v>
      </c>
      <c r="AZ79" s="78">
        <v>0</v>
      </c>
      <c r="BA79" s="78" t="s">
        <v>21</v>
      </c>
      <c r="BB79" s="78" t="s">
        <v>610</v>
      </c>
      <c r="BC79" s="86"/>
    </row>
    <row r="80" spans="1:55" s="2" customFormat="1" ht="18" x14ac:dyDescent="0.35">
      <c r="A80" s="34" t="s">
        <v>539</v>
      </c>
      <c r="B80" s="35">
        <v>41717</v>
      </c>
      <c r="C80" s="33" t="s">
        <v>0</v>
      </c>
      <c r="D80" s="33" t="s">
        <v>22</v>
      </c>
      <c r="E80" s="28" t="s">
        <v>556</v>
      </c>
      <c r="F80" s="33">
        <v>40</v>
      </c>
      <c r="G80" s="33"/>
      <c r="H80" s="33"/>
      <c r="I80" s="33" t="s">
        <v>493</v>
      </c>
      <c r="J80" s="33"/>
      <c r="K80" s="33"/>
      <c r="L80" s="33" t="s">
        <v>471</v>
      </c>
      <c r="M80" s="33" t="s">
        <v>189</v>
      </c>
      <c r="N80" s="33" t="s">
        <v>190</v>
      </c>
      <c r="O80" s="36">
        <v>338</v>
      </c>
      <c r="P80" s="36">
        <v>265</v>
      </c>
      <c r="Q80" s="36">
        <v>40</v>
      </c>
      <c r="R80" s="36">
        <v>305</v>
      </c>
      <c r="S80" s="60">
        <v>1195</v>
      </c>
      <c r="T80" s="60">
        <v>2947</v>
      </c>
      <c r="U80" s="60">
        <v>2702</v>
      </c>
      <c r="V80" s="60">
        <v>4326</v>
      </c>
      <c r="W80" s="60">
        <v>4923</v>
      </c>
      <c r="X80" s="60">
        <v>429.18400000000003</v>
      </c>
      <c r="Y80" s="60">
        <v>2685</v>
      </c>
      <c r="Z80" s="60">
        <v>2505</v>
      </c>
      <c r="AA80" s="78">
        <v>3401</v>
      </c>
      <c r="AB80" s="60">
        <v>172.1</v>
      </c>
      <c r="AC80" s="60">
        <v>274.3</v>
      </c>
      <c r="AD80" s="60">
        <v>636.5</v>
      </c>
      <c r="AE80" s="60">
        <v>545.20000000000005</v>
      </c>
      <c r="AF80" s="60">
        <v>2167.046334172549</v>
      </c>
      <c r="AG80" s="60">
        <v>2531.99079706563</v>
      </c>
      <c r="AH80" s="60">
        <v>3170.56423939961</v>
      </c>
      <c r="AI80" s="60">
        <v>2158.3391211627909</v>
      </c>
      <c r="AJ80" s="60">
        <v>1801.5564202334631</v>
      </c>
      <c r="AK80" s="60">
        <v>34424.199999999997</v>
      </c>
      <c r="AL80" s="60">
        <v>69659.7</v>
      </c>
      <c r="AM80" s="60">
        <v>161661</v>
      </c>
      <c r="AN80" s="60">
        <v>137936.20000000001</v>
      </c>
      <c r="AO80" s="60">
        <v>545164.81131000002</v>
      </c>
      <c r="AP80" s="60">
        <v>648189.64404879999</v>
      </c>
      <c r="AQ80" s="60">
        <v>814835.00952570001</v>
      </c>
      <c r="AR80" s="60">
        <v>556851.49326000002</v>
      </c>
      <c r="AS80" s="60">
        <v>463000</v>
      </c>
      <c r="AT80" s="60">
        <v>79073</v>
      </c>
      <c r="AU80" s="60">
        <v>225673</v>
      </c>
      <c r="AV80" s="60">
        <v>290551</v>
      </c>
      <c r="AW80" s="60">
        <v>348500</v>
      </c>
      <c r="AX80" s="60">
        <v>393736</v>
      </c>
      <c r="AY80" s="60">
        <v>429184</v>
      </c>
      <c r="AZ80" s="60">
        <v>136821</v>
      </c>
      <c r="BA80" s="60">
        <v>191990</v>
      </c>
      <c r="BB80" s="78">
        <v>558260</v>
      </c>
      <c r="BC80" s="66"/>
    </row>
    <row r="81" spans="1:59" s="2" customFormat="1" ht="18" x14ac:dyDescent="0.35">
      <c r="A81" s="34" t="s">
        <v>539</v>
      </c>
      <c r="B81" s="35">
        <v>41745</v>
      </c>
      <c r="C81" s="33" t="s">
        <v>0</v>
      </c>
      <c r="D81" s="33" t="s">
        <v>8</v>
      </c>
      <c r="E81" s="28" t="s">
        <v>557</v>
      </c>
      <c r="F81" s="33">
        <v>35</v>
      </c>
      <c r="G81" s="33"/>
      <c r="H81" s="33"/>
      <c r="I81" s="33" t="s">
        <v>495</v>
      </c>
      <c r="J81" s="33"/>
      <c r="K81" s="33"/>
      <c r="L81" s="33" t="s">
        <v>471</v>
      </c>
      <c r="M81" s="33" t="s">
        <v>422</v>
      </c>
      <c r="N81" s="33" t="s">
        <v>621</v>
      </c>
      <c r="O81" s="36">
        <v>210</v>
      </c>
      <c r="P81" s="36">
        <v>200</v>
      </c>
      <c r="Q81" s="36">
        <v>2</v>
      </c>
      <c r="R81" s="36">
        <v>202</v>
      </c>
      <c r="S81" s="60" t="s">
        <v>21</v>
      </c>
      <c r="T81" s="60" t="s">
        <v>21</v>
      </c>
      <c r="U81" s="60" t="s">
        <v>21</v>
      </c>
      <c r="V81" s="60">
        <v>49</v>
      </c>
      <c r="W81" s="60" t="s">
        <v>21</v>
      </c>
      <c r="X81" s="60">
        <v>62.097000000000001</v>
      </c>
      <c r="Y81" s="60">
        <v>65</v>
      </c>
      <c r="Z81" s="60">
        <v>77</v>
      </c>
      <c r="AA81" s="78">
        <v>78</v>
      </c>
      <c r="AB81" s="60">
        <v>47.2</v>
      </c>
      <c r="AC81" s="60">
        <v>209.9</v>
      </c>
      <c r="AD81" s="60">
        <v>404.3</v>
      </c>
      <c r="AE81" s="60">
        <v>312.39999999999998</v>
      </c>
      <c r="AF81" s="60" t="s">
        <v>21</v>
      </c>
      <c r="AG81" s="60">
        <v>1432.9734749132799</v>
      </c>
      <c r="AH81" s="60">
        <v>1700.9401028580901</v>
      </c>
      <c r="AI81" s="60">
        <v>1054.4036064728682</v>
      </c>
      <c r="AJ81" s="60">
        <v>1124.5136186770428</v>
      </c>
      <c r="AK81" s="60">
        <v>8489.5</v>
      </c>
      <c r="AL81" s="60">
        <v>53324.5</v>
      </c>
      <c r="AM81" s="60">
        <v>102690.6</v>
      </c>
      <c r="AN81" s="60">
        <v>79044.100000000006</v>
      </c>
      <c r="AO81" s="60">
        <v>355717.95487000002</v>
      </c>
      <c r="AP81" s="60">
        <v>366841.20957780001</v>
      </c>
      <c r="AQ81" s="60">
        <v>437141.60643453</v>
      </c>
      <c r="AR81" s="60">
        <v>272036.13046999997</v>
      </c>
      <c r="AS81" s="60">
        <v>289000</v>
      </c>
      <c r="AT81" s="60">
        <v>9700</v>
      </c>
      <c r="AU81" s="60">
        <v>24721</v>
      </c>
      <c r="AV81" s="60">
        <v>38754</v>
      </c>
      <c r="AW81" s="60">
        <v>44690</v>
      </c>
      <c r="AX81" s="60">
        <v>50608</v>
      </c>
      <c r="AY81" s="60">
        <v>62097</v>
      </c>
      <c r="AZ81" s="60">
        <v>74744</v>
      </c>
      <c r="BA81" s="60">
        <v>79744</v>
      </c>
      <c r="BB81" s="78">
        <v>84857</v>
      </c>
      <c r="BC81" s="66"/>
    </row>
    <row r="82" spans="1:59" s="2" customFormat="1" ht="18" x14ac:dyDescent="0.35">
      <c r="A82" s="50" t="s">
        <v>539</v>
      </c>
      <c r="B82" s="51">
        <v>41761</v>
      </c>
      <c r="C82" s="52" t="s">
        <v>0</v>
      </c>
      <c r="D82" s="52" t="s">
        <v>22</v>
      </c>
      <c r="E82" s="55" t="s">
        <v>622</v>
      </c>
      <c r="F82" s="52">
        <v>20</v>
      </c>
      <c r="G82" s="52"/>
      <c r="H82" s="52"/>
      <c r="I82" s="52" t="s">
        <v>502</v>
      </c>
      <c r="J82" s="52"/>
      <c r="K82" s="52"/>
      <c r="L82" s="52" t="s">
        <v>471</v>
      </c>
      <c r="M82" s="52" t="s">
        <v>191</v>
      </c>
      <c r="N82" s="52" t="s">
        <v>136</v>
      </c>
      <c r="O82" s="57">
        <v>95</v>
      </c>
      <c r="P82" s="57">
        <v>18</v>
      </c>
      <c r="Q82" s="57">
        <v>72</v>
      </c>
      <c r="R82" s="57">
        <v>90</v>
      </c>
      <c r="S82" s="78">
        <v>17</v>
      </c>
      <c r="T82" s="78">
        <v>23</v>
      </c>
      <c r="U82" s="78" t="s">
        <v>21</v>
      </c>
      <c r="V82" s="78">
        <v>39</v>
      </c>
      <c r="W82" s="78">
        <v>37</v>
      </c>
      <c r="X82" s="78">
        <v>1.105</v>
      </c>
      <c r="Y82" s="78" t="s">
        <v>21</v>
      </c>
      <c r="Z82" s="78" t="s">
        <v>610</v>
      </c>
      <c r="AA82" s="78" t="s">
        <v>610</v>
      </c>
      <c r="AB82" s="78">
        <v>0.9</v>
      </c>
      <c r="AC82" s="78">
        <v>1.2</v>
      </c>
      <c r="AD82" s="78">
        <v>0.5</v>
      </c>
      <c r="AE82" s="78">
        <v>1.1000000000000001</v>
      </c>
      <c r="AF82" s="78">
        <v>5.6740030196078433</v>
      </c>
      <c r="AG82" s="78">
        <v>3.4066473913043498</v>
      </c>
      <c r="AH82" s="78">
        <v>10.559303692307701</v>
      </c>
      <c r="AI82" s="78" t="s">
        <v>610</v>
      </c>
      <c r="AJ82" s="78" t="s">
        <v>610</v>
      </c>
      <c r="AK82" s="78">
        <v>149.80000000000001</v>
      </c>
      <c r="AL82" s="78">
        <v>300.60000000000002</v>
      </c>
      <c r="AM82" s="78">
        <v>122.9</v>
      </c>
      <c r="AN82" s="78">
        <v>268.2</v>
      </c>
      <c r="AO82" s="78">
        <v>1451.53287</v>
      </c>
      <c r="AP82" s="78">
        <v>391.76445000000001</v>
      </c>
      <c r="AQ82" s="78">
        <v>686.35473999999999</v>
      </c>
      <c r="AR82" s="78" t="s">
        <v>610</v>
      </c>
      <c r="AS82" s="78" t="s">
        <v>610</v>
      </c>
      <c r="AT82" s="78" t="s">
        <v>21</v>
      </c>
      <c r="AU82" s="78" t="s">
        <v>21</v>
      </c>
      <c r="AV82" s="78" t="s">
        <v>21</v>
      </c>
      <c r="AW82" s="78">
        <v>350</v>
      </c>
      <c r="AX82" s="78">
        <v>663</v>
      </c>
      <c r="AY82" s="78">
        <v>987.269468892026</v>
      </c>
      <c r="AZ82" s="78" t="s">
        <v>21</v>
      </c>
      <c r="BA82" s="78" t="s">
        <v>610</v>
      </c>
      <c r="BB82" s="78" t="s">
        <v>610</v>
      </c>
      <c r="BC82" s="66">
        <v>43990</v>
      </c>
    </row>
    <row r="83" spans="1:59" s="20" customFormat="1" ht="18" x14ac:dyDescent="0.35">
      <c r="A83" s="53" t="s">
        <v>467</v>
      </c>
      <c r="B83" s="54">
        <v>41667</v>
      </c>
      <c r="C83" s="55" t="s">
        <v>17</v>
      </c>
      <c r="D83" s="55" t="s">
        <v>8</v>
      </c>
      <c r="E83" s="55" t="s">
        <v>564</v>
      </c>
      <c r="F83" s="52">
        <v>40</v>
      </c>
      <c r="G83" s="52"/>
      <c r="H83" s="52"/>
      <c r="I83" s="52" t="s">
        <v>493</v>
      </c>
      <c r="J83" s="52"/>
      <c r="K83" s="52"/>
      <c r="L83" s="52" t="s">
        <v>471</v>
      </c>
      <c r="M83" s="52" t="s">
        <v>192</v>
      </c>
      <c r="N83" s="52" t="s">
        <v>193</v>
      </c>
      <c r="O83" s="57">
        <v>32</v>
      </c>
      <c r="P83" s="57" t="s">
        <v>21</v>
      </c>
      <c r="Q83" s="57" t="s">
        <v>21</v>
      </c>
      <c r="R83" s="57" t="s">
        <v>21</v>
      </c>
      <c r="S83" s="78">
        <v>1162</v>
      </c>
      <c r="T83" s="78" t="s">
        <v>21</v>
      </c>
      <c r="U83" s="78" t="s">
        <v>21</v>
      </c>
      <c r="V83" s="78" t="s">
        <v>21</v>
      </c>
      <c r="W83" s="78" t="s">
        <v>21</v>
      </c>
      <c r="X83" s="78" t="s">
        <v>610</v>
      </c>
      <c r="Y83" s="78" t="s">
        <v>610</v>
      </c>
      <c r="Z83" s="78" t="s">
        <v>610</v>
      </c>
      <c r="AA83" s="78" t="s">
        <v>610</v>
      </c>
      <c r="AB83" s="78">
        <v>0</v>
      </c>
      <c r="AC83" s="78">
        <v>0</v>
      </c>
      <c r="AD83" s="78">
        <v>0</v>
      </c>
      <c r="AE83" s="78">
        <v>0</v>
      </c>
      <c r="AF83" s="78">
        <v>0</v>
      </c>
      <c r="AG83" s="78" t="s">
        <v>610</v>
      </c>
      <c r="AH83" s="78" t="s">
        <v>610</v>
      </c>
      <c r="AI83" s="78" t="s">
        <v>610</v>
      </c>
      <c r="AJ83" s="78" t="s">
        <v>610</v>
      </c>
      <c r="AK83" s="78">
        <v>0</v>
      </c>
      <c r="AL83" s="78">
        <v>0</v>
      </c>
      <c r="AM83" s="78">
        <v>0</v>
      </c>
      <c r="AN83" s="78">
        <v>0</v>
      </c>
      <c r="AO83" s="78">
        <v>0</v>
      </c>
      <c r="AP83" s="78" t="s">
        <v>610</v>
      </c>
      <c r="AQ83" s="78" t="s">
        <v>610</v>
      </c>
      <c r="AR83" s="78" t="s">
        <v>610</v>
      </c>
      <c r="AS83" s="78" t="s">
        <v>610</v>
      </c>
      <c r="AT83" s="78" t="s">
        <v>21</v>
      </c>
      <c r="AU83" s="78" t="s">
        <v>21</v>
      </c>
      <c r="AV83" s="78" t="s">
        <v>21</v>
      </c>
      <c r="AW83" s="78" t="s">
        <v>21</v>
      </c>
      <c r="AX83" s="78" t="s">
        <v>21</v>
      </c>
      <c r="AY83" s="78" t="s">
        <v>610</v>
      </c>
      <c r="AZ83" s="78" t="s">
        <v>610</v>
      </c>
      <c r="BA83" s="78" t="s">
        <v>610</v>
      </c>
      <c r="BB83" s="78" t="s">
        <v>610</v>
      </c>
      <c r="BC83" s="66">
        <v>43453</v>
      </c>
    </row>
    <row r="84" spans="1:59" s="2" customFormat="1" ht="18" x14ac:dyDescent="0.35">
      <c r="A84" s="34" t="s">
        <v>467</v>
      </c>
      <c r="B84" s="35">
        <v>41667</v>
      </c>
      <c r="C84" s="33" t="s">
        <v>17</v>
      </c>
      <c r="D84" s="33" t="s">
        <v>22</v>
      </c>
      <c r="E84" s="28" t="s">
        <v>558</v>
      </c>
      <c r="F84" s="33">
        <v>30</v>
      </c>
      <c r="G84" s="33"/>
      <c r="H84" s="33"/>
      <c r="I84" s="33" t="s">
        <v>500</v>
      </c>
      <c r="J84" s="33"/>
      <c r="K84" s="33"/>
      <c r="L84" s="33" t="s">
        <v>194</v>
      </c>
      <c r="M84" s="33" t="s">
        <v>195</v>
      </c>
      <c r="N84" s="33" t="s">
        <v>549</v>
      </c>
      <c r="O84" s="36">
        <v>98.792699999999996</v>
      </c>
      <c r="P84" s="36" t="s">
        <v>21</v>
      </c>
      <c r="Q84" s="36" t="s">
        <v>21</v>
      </c>
      <c r="R84" s="36" t="s">
        <v>21</v>
      </c>
      <c r="S84" s="60">
        <v>2528</v>
      </c>
      <c r="T84" s="60">
        <v>2494</v>
      </c>
      <c r="U84" s="60">
        <v>2452</v>
      </c>
      <c r="V84" s="60">
        <v>2473</v>
      </c>
      <c r="W84" s="60">
        <v>2476</v>
      </c>
      <c r="X84" s="60">
        <v>2535</v>
      </c>
      <c r="Y84" s="60">
        <v>2550</v>
      </c>
      <c r="Z84" s="60">
        <v>2577</v>
      </c>
      <c r="AA84" s="85">
        <v>2574</v>
      </c>
      <c r="AB84" s="60">
        <v>0</v>
      </c>
      <c r="AC84" s="60">
        <v>0</v>
      </c>
      <c r="AD84" s="60">
        <v>0</v>
      </c>
      <c r="AE84" s="60">
        <v>0</v>
      </c>
      <c r="AF84" s="60">
        <v>0</v>
      </c>
      <c r="AG84" s="60">
        <v>0</v>
      </c>
      <c r="AH84" s="60">
        <v>0</v>
      </c>
      <c r="AI84" s="60">
        <v>0</v>
      </c>
      <c r="AJ84" s="60">
        <v>0</v>
      </c>
      <c r="AK84" s="60">
        <v>0</v>
      </c>
      <c r="AL84" s="60">
        <v>0</v>
      </c>
      <c r="AM84" s="60">
        <v>0</v>
      </c>
      <c r="AN84" s="60">
        <v>0</v>
      </c>
      <c r="AO84" s="60">
        <v>0</v>
      </c>
      <c r="AP84" s="60">
        <v>0</v>
      </c>
      <c r="AQ84" s="60">
        <v>0</v>
      </c>
      <c r="AR84" s="60">
        <v>0</v>
      </c>
      <c r="AS84" s="60">
        <v>0</v>
      </c>
      <c r="AT84" s="60">
        <v>317415</v>
      </c>
      <c r="AU84" s="60">
        <v>325842</v>
      </c>
      <c r="AV84" s="60">
        <v>319019</v>
      </c>
      <c r="AW84" s="60">
        <v>283248</v>
      </c>
      <c r="AX84" s="60">
        <v>305816</v>
      </c>
      <c r="AY84" s="60">
        <v>339570</v>
      </c>
      <c r="AZ84" s="60">
        <v>327006</v>
      </c>
      <c r="BA84" s="60">
        <v>330351.27469725942</v>
      </c>
      <c r="BB84" s="92">
        <f>11495576*0.0303858</f>
        <v>349302.27322080004</v>
      </c>
      <c r="BC84" s="66"/>
      <c r="BD84" s="61"/>
      <c r="BE84" s="61"/>
      <c r="BF84" s="61"/>
      <c r="BG84" s="61"/>
    </row>
    <row r="85" spans="1:59" s="20" customFormat="1" ht="18" x14ac:dyDescent="0.35">
      <c r="A85" s="53" t="s">
        <v>467</v>
      </c>
      <c r="B85" s="54">
        <v>41773</v>
      </c>
      <c r="C85" s="55" t="s">
        <v>17</v>
      </c>
      <c r="D85" s="55" t="s">
        <v>22</v>
      </c>
      <c r="E85" s="55" t="s">
        <v>446</v>
      </c>
      <c r="F85" s="43">
        <v>10</v>
      </c>
      <c r="G85" s="43"/>
      <c r="H85" s="43"/>
      <c r="I85" s="43" t="s">
        <v>490</v>
      </c>
      <c r="J85" s="52"/>
      <c r="K85" s="52"/>
      <c r="L85" s="52" t="s">
        <v>194</v>
      </c>
      <c r="M85" s="52" t="s">
        <v>196</v>
      </c>
      <c r="N85" s="52" t="s">
        <v>197</v>
      </c>
      <c r="O85" s="57">
        <v>1236.3848396501458</v>
      </c>
      <c r="P85" s="57" t="s">
        <v>21</v>
      </c>
      <c r="Q85" s="57" t="s">
        <v>21</v>
      </c>
      <c r="R85" s="57" t="s">
        <v>21</v>
      </c>
      <c r="S85" s="78">
        <v>3477</v>
      </c>
      <c r="T85" s="78">
        <v>3439</v>
      </c>
      <c r="U85" s="78">
        <v>3457</v>
      </c>
      <c r="V85" s="78" t="s">
        <v>610</v>
      </c>
      <c r="W85" s="78" t="s">
        <v>610</v>
      </c>
      <c r="X85" s="78" t="s">
        <v>610</v>
      </c>
      <c r="Y85" s="78" t="s">
        <v>610</v>
      </c>
      <c r="Z85" s="78" t="s">
        <v>610</v>
      </c>
      <c r="AA85" s="78" t="s">
        <v>610</v>
      </c>
      <c r="AB85" s="78">
        <v>0</v>
      </c>
      <c r="AC85" s="78">
        <v>0</v>
      </c>
      <c r="AD85" s="78">
        <v>0</v>
      </c>
      <c r="AE85" s="78" t="s">
        <v>610</v>
      </c>
      <c r="AF85" s="78" t="s">
        <v>610</v>
      </c>
      <c r="AG85" s="78" t="s">
        <v>610</v>
      </c>
      <c r="AH85" s="78" t="s">
        <v>610</v>
      </c>
      <c r="AI85" s="78" t="s">
        <v>610</v>
      </c>
      <c r="AJ85" s="78" t="s">
        <v>610</v>
      </c>
      <c r="AK85" s="78">
        <v>0</v>
      </c>
      <c r="AL85" s="78">
        <v>0</v>
      </c>
      <c r="AM85" s="78">
        <v>0</v>
      </c>
      <c r="AN85" s="78" t="s">
        <v>610</v>
      </c>
      <c r="AO85" s="78" t="s">
        <v>610</v>
      </c>
      <c r="AP85" s="78" t="s">
        <v>610</v>
      </c>
      <c r="AQ85" s="78" t="s">
        <v>610</v>
      </c>
      <c r="AR85" s="78" t="s">
        <v>610</v>
      </c>
      <c r="AS85" s="78" t="s">
        <v>610</v>
      </c>
      <c r="AT85" s="78">
        <v>2429411.7647058824</v>
      </c>
      <c r="AU85" s="78">
        <v>1788235.294117647</v>
      </c>
      <c r="AV85" s="78">
        <v>2694624</v>
      </c>
      <c r="AW85" s="78" t="s">
        <v>610</v>
      </c>
      <c r="AX85" s="78" t="s">
        <v>610</v>
      </c>
      <c r="AY85" s="78" t="s">
        <v>610</v>
      </c>
      <c r="AZ85" s="78" t="s">
        <v>610</v>
      </c>
      <c r="BA85" s="78" t="s">
        <v>610</v>
      </c>
      <c r="BB85" s="78" t="s">
        <v>610</v>
      </c>
      <c r="BC85" s="66" t="s">
        <v>554</v>
      </c>
      <c r="BD85" s="21"/>
      <c r="BE85" s="21"/>
    </row>
    <row r="86" spans="1:59" s="20" customFormat="1" ht="18" x14ac:dyDescent="0.35">
      <c r="A86" s="37" t="s">
        <v>467</v>
      </c>
      <c r="B86" s="38">
        <v>41841</v>
      </c>
      <c r="C86" s="28" t="s">
        <v>0</v>
      </c>
      <c r="D86" s="28" t="s">
        <v>8</v>
      </c>
      <c r="E86" s="28" t="s">
        <v>198</v>
      </c>
      <c r="F86" s="33">
        <v>30</v>
      </c>
      <c r="G86" s="33"/>
      <c r="H86" s="33"/>
      <c r="I86" s="33" t="s">
        <v>500</v>
      </c>
      <c r="J86" s="33"/>
      <c r="K86" s="33"/>
      <c r="L86" s="33" t="s">
        <v>471</v>
      </c>
      <c r="M86" s="33" t="s">
        <v>199</v>
      </c>
      <c r="N86" s="33" t="s">
        <v>200</v>
      </c>
      <c r="O86" s="36">
        <v>849.86</v>
      </c>
      <c r="P86" s="36" t="s">
        <v>21</v>
      </c>
      <c r="Q86" s="36" t="s">
        <v>21</v>
      </c>
      <c r="R86" s="36" t="s">
        <v>21</v>
      </c>
      <c r="S86" s="60">
        <v>6</v>
      </c>
      <c r="T86" s="60">
        <v>6</v>
      </c>
      <c r="U86" s="60">
        <v>6</v>
      </c>
      <c r="V86" s="60">
        <v>6</v>
      </c>
      <c r="W86" s="60">
        <v>6</v>
      </c>
      <c r="X86" s="60">
        <v>5</v>
      </c>
      <c r="Y86" s="60">
        <v>5</v>
      </c>
      <c r="Z86" s="60">
        <v>7</v>
      </c>
      <c r="AA86" s="85">
        <v>7</v>
      </c>
      <c r="AB86" s="60">
        <v>16.934369761904001</v>
      </c>
      <c r="AC86" s="60">
        <v>18.005848190476001</v>
      </c>
      <c r="AD86" s="60">
        <v>9.3918026136360009</v>
      </c>
      <c r="AE86" s="60">
        <v>16.486798392857001</v>
      </c>
      <c r="AF86" s="60">
        <v>14.485433962264</v>
      </c>
      <c r="AG86" s="60">
        <v>21.380614634145999</v>
      </c>
      <c r="AH86" s="60">
        <v>26.535537333333</v>
      </c>
      <c r="AI86" s="60">
        <v>17.293624193547998</v>
      </c>
      <c r="AJ86" s="60">
        <v>16.210531797234999</v>
      </c>
      <c r="AK86" s="60">
        <v>1066.8652950000001</v>
      </c>
      <c r="AL86" s="60">
        <v>1890.6140600000001</v>
      </c>
      <c r="AM86" s="60">
        <v>413.23931499999998</v>
      </c>
      <c r="AN86" s="60">
        <v>923.26071000000002</v>
      </c>
      <c r="AO86" s="60">
        <v>767.72799999999995</v>
      </c>
      <c r="AP86" s="60">
        <v>876.60519999999997</v>
      </c>
      <c r="AQ86" s="60">
        <v>1990.1652999999999</v>
      </c>
      <c r="AR86" s="60">
        <v>2144.4094</v>
      </c>
      <c r="AS86" s="60">
        <v>3517.6853999999998</v>
      </c>
      <c r="AT86" s="60">
        <v>241400</v>
      </c>
      <c r="AU86" s="60">
        <v>242200</v>
      </c>
      <c r="AV86" s="60">
        <v>171590</v>
      </c>
      <c r="AW86" s="60">
        <v>178720</v>
      </c>
      <c r="AX86" s="60">
        <v>182300</v>
      </c>
      <c r="AY86" s="60">
        <v>457650</v>
      </c>
      <c r="AZ86" s="60">
        <v>262030</v>
      </c>
      <c r="BA86" s="60">
        <v>1003680</v>
      </c>
      <c r="BB86" s="36" t="s">
        <v>21</v>
      </c>
      <c r="BC86" s="66"/>
    </row>
    <row r="87" spans="1:59" s="2" customFormat="1" ht="18" x14ac:dyDescent="0.35">
      <c r="A87" s="34" t="s">
        <v>467</v>
      </c>
      <c r="B87" s="35">
        <v>41898</v>
      </c>
      <c r="C87" s="33" t="s">
        <v>0</v>
      </c>
      <c r="D87" s="33" t="s">
        <v>8</v>
      </c>
      <c r="E87" s="28" t="s">
        <v>563</v>
      </c>
      <c r="F87" s="33">
        <v>30</v>
      </c>
      <c r="G87" s="33"/>
      <c r="H87" s="33"/>
      <c r="I87" s="33" t="s">
        <v>500</v>
      </c>
      <c r="J87" s="33"/>
      <c r="K87" s="33"/>
      <c r="L87" s="33" t="s">
        <v>471</v>
      </c>
      <c r="M87" s="33" t="s">
        <v>201</v>
      </c>
      <c r="N87" s="33" t="s">
        <v>202</v>
      </c>
      <c r="O87" s="36">
        <v>157.53</v>
      </c>
      <c r="P87" s="36" t="s">
        <v>21</v>
      </c>
      <c r="Q87" s="36" t="s">
        <v>21</v>
      </c>
      <c r="R87" s="36" t="s">
        <v>21</v>
      </c>
      <c r="S87" s="60" t="s">
        <v>21</v>
      </c>
      <c r="T87" s="60">
        <v>840</v>
      </c>
      <c r="U87" s="60">
        <v>930</v>
      </c>
      <c r="V87" s="60">
        <v>1036</v>
      </c>
      <c r="W87" s="60" t="s">
        <v>21</v>
      </c>
      <c r="X87" s="60">
        <v>1464</v>
      </c>
      <c r="Y87" s="60" t="s">
        <v>21</v>
      </c>
      <c r="Z87" s="60">
        <v>1533</v>
      </c>
      <c r="AA87" s="60">
        <v>1856</v>
      </c>
      <c r="AB87" s="60">
        <v>0</v>
      </c>
      <c r="AC87" s="60">
        <v>0</v>
      </c>
      <c r="AD87" s="60">
        <v>0</v>
      </c>
      <c r="AE87" s="60">
        <v>0</v>
      </c>
      <c r="AF87" s="60">
        <v>0</v>
      </c>
      <c r="AG87" s="60">
        <v>0</v>
      </c>
      <c r="AH87" s="60">
        <v>0</v>
      </c>
      <c r="AI87" s="60">
        <v>0</v>
      </c>
      <c r="AJ87" s="60">
        <v>0</v>
      </c>
      <c r="AK87" s="60">
        <v>0</v>
      </c>
      <c r="AL87" s="60">
        <v>0</v>
      </c>
      <c r="AM87" s="60">
        <v>0</v>
      </c>
      <c r="AN87" s="60">
        <v>0</v>
      </c>
      <c r="AO87" s="60">
        <v>0</v>
      </c>
      <c r="AP87" s="60">
        <v>0</v>
      </c>
      <c r="AQ87" s="60">
        <v>0</v>
      </c>
      <c r="AR87" s="60">
        <v>0</v>
      </c>
      <c r="AS87" s="60">
        <v>0</v>
      </c>
      <c r="AT87" s="60" t="s">
        <v>21</v>
      </c>
      <c r="AU87" s="60" t="s">
        <v>21</v>
      </c>
      <c r="AV87" s="60">
        <v>883093</v>
      </c>
      <c r="AW87" s="60">
        <v>1161272.5049999999</v>
      </c>
      <c r="AX87" s="60" t="s">
        <v>21</v>
      </c>
      <c r="AY87" s="60">
        <v>1750230.1933189</v>
      </c>
      <c r="AZ87" s="60" t="s">
        <v>21</v>
      </c>
      <c r="BA87" s="60">
        <v>2544768.1734585231</v>
      </c>
      <c r="BB87" s="60">
        <f>1813900*1.00723</f>
        <v>1827014.4970000002</v>
      </c>
      <c r="BC87" s="66"/>
    </row>
    <row r="88" spans="1:59" s="20" customFormat="1" ht="18" x14ac:dyDescent="0.35">
      <c r="A88" s="37" t="s">
        <v>467</v>
      </c>
      <c r="B88" s="38">
        <v>41927</v>
      </c>
      <c r="C88" s="28" t="s">
        <v>17</v>
      </c>
      <c r="D88" s="28" t="s">
        <v>8</v>
      </c>
      <c r="E88" s="28" t="s">
        <v>577</v>
      </c>
      <c r="F88" s="33">
        <v>35</v>
      </c>
      <c r="G88" s="33"/>
      <c r="H88" s="33"/>
      <c r="I88" s="33" t="s">
        <v>495</v>
      </c>
      <c r="J88" s="33"/>
      <c r="K88" s="33"/>
      <c r="L88" s="33" t="s">
        <v>471</v>
      </c>
      <c r="M88" s="33" t="s">
        <v>203</v>
      </c>
      <c r="N88" s="33" t="s">
        <v>204</v>
      </c>
      <c r="O88" s="36">
        <v>10077.26</v>
      </c>
      <c r="P88" s="36" t="s">
        <v>21</v>
      </c>
      <c r="Q88" s="36" t="s">
        <v>21</v>
      </c>
      <c r="R88" s="36" t="s">
        <v>21</v>
      </c>
      <c r="S88" s="60">
        <v>3850</v>
      </c>
      <c r="T88" s="60">
        <v>6368</v>
      </c>
      <c r="U88" s="60">
        <v>7437</v>
      </c>
      <c r="V88" s="60">
        <v>8448</v>
      </c>
      <c r="W88" s="60">
        <v>9923</v>
      </c>
      <c r="X88" s="60">
        <v>10345</v>
      </c>
      <c r="Y88" s="60">
        <v>10622</v>
      </c>
      <c r="Z88" s="60">
        <v>15871</v>
      </c>
      <c r="AA88" s="60">
        <v>15915</v>
      </c>
      <c r="AB88" s="60">
        <v>0</v>
      </c>
      <c r="AC88" s="60">
        <v>0</v>
      </c>
      <c r="AD88" s="60">
        <v>0</v>
      </c>
      <c r="AE88" s="60">
        <v>0</v>
      </c>
      <c r="AF88" s="60">
        <v>0</v>
      </c>
      <c r="AG88" s="60">
        <v>0</v>
      </c>
      <c r="AH88" s="60">
        <v>0</v>
      </c>
      <c r="AI88" s="60">
        <v>0</v>
      </c>
      <c r="AJ88" s="60">
        <v>0</v>
      </c>
      <c r="AK88" s="60">
        <v>0</v>
      </c>
      <c r="AL88" s="60">
        <v>0</v>
      </c>
      <c r="AM88" s="60">
        <v>0</v>
      </c>
      <c r="AN88" s="60">
        <v>0</v>
      </c>
      <c r="AO88" s="60">
        <v>0</v>
      </c>
      <c r="AP88" s="60">
        <v>0</v>
      </c>
      <c r="AQ88" s="60">
        <v>0</v>
      </c>
      <c r="AR88" s="60">
        <v>0</v>
      </c>
      <c r="AS88" s="60">
        <v>0</v>
      </c>
      <c r="AT88" s="60">
        <v>1156600</v>
      </c>
      <c r="AU88" s="60">
        <v>2063500</v>
      </c>
      <c r="AV88" s="60">
        <v>2209300</v>
      </c>
      <c r="AW88" s="60">
        <v>2391600</v>
      </c>
      <c r="AX88" s="60">
        <v>2708200</v>
      </c>
      <c r="AY88" s="60">
        <v>2910700</v>
      </c>
      <c r="AZ88" s="60">
        <v>3147100</v>
      </c>
      <c r="BA88" s="60">
        <v>5179900</v>
      </c>
      <c r="BB88" s="92">
        <v>5151800</v>
      </c>
      <c r="BC88" s="66"/>
      <c r="BD88" s="26"/>
    </row>
    <row r="89" spans="1:59" s="2" customFormat="1" ht="18" x14ac:dyDescent="0.35">
      <c r="A89" s="34" t="s">
        <v>467</v>
      </c>
      <c r="B89" s="35">
        <v>41954</v>
      </c>
      <c r="C89" s="33" t="s">
        <v>17</v>
      </c>
      <c r="D89" s="33" t="s">
        <v>8</v>
      </c>
      <c r="E89" s="28" t="s">
        <v>578</v>
      </c>
      <c r="F89" s="33">
        <v>40</v>
      </c>
      <c r="G89" s="33"/>
      <c r="H89" s="33"/>
      <c r="I89" s="33" t="s">
        <v>493</v>
      </c>
      <c r="J89" s="33"/>
      <c r="K89" s="33"/>
      <c r="L89" s="33" t="s">
        <v>471</v>
      </c>
      <c r="M89" s="33" t="s">
        <v>205</v>
      </c>
      <c r="N89" s="33" t="s">
        <v>206</v>
      </c>
      <c r="O89" s="36">
        <v>3007.77</v>
      </c>
      <c r="P89" s="36" t="s">
        <v>21</v>
      </c>
      <c r="Q89" s="36" t="s">
        <v>21</v>
      </c>
      <c r="R89" s="36" t="s">
        <v>21</v>
      </c>
      <c r="S89" s="60">
        <v>31864</v>
      </c>
      <c r="T89" s="60">
        <v>33689</v>
      </c>
      <c r="U89" s="60">
        <v>37716</v>
      </c>
      <c r="V89" s="60">
        <v>40263</v>
      </c>
      <c r="W89" s="60">
        <v>38845</v>
      </c>
      <c r="X89" s="60">
        <v>37547</v>
      </c>
      <c r="Y89" s="60">
        <v>36500</v>
      </c>
      <c r="Z89" s="60">
        <v>36500</v>
      </c>
      <c r="AA89" s="60">
        <v>36062</v>
      </c>
      <c r="AB89" s="60">
        <v>0</v>
      </c>
      <c r="AC89" s="60">
        <v>0</v>
      </c>
      <c r="AD89" s="60">
        <v>0</v>
      </c>
      <c r="AE89" s="60">
        <v>0</v>
      </c>
      <c r="AF89" s="60">
        <v>0</v>
      </c>
      <c r="AG89" s="60">
        <v>0</v>
      </c>
      <c r="AH89" s="60">
        <v>0</v>
      </c>
      <c r="AI89" s="60">
        <v>0</v>
      </c>
      <c r="AJ89" s="60">
        <v>0</v>
      </c>
      <c r="AK89" s="60">
        <v>0</v>
      </c>
      <c r="AL89" s="60">
        <v>0</v>
      </c>
      <c r="AM89" s="60">
        <v>0</v>
      </c>
      <c r="AN89" s="60">
        <v>0</v>
      </c>
      <c r="AO89" s="60">
        <v>0</v>
      </c>
      <c r="AP89" s="60">
        <v>0</v>
      </c>
      <c r="AQ89" s="60">
        <v>0</v>
      </c>
      <c r="AR89" s="60">
        <v>0</v>
      </c>
      <c r="AS89" s="60">
        <v>0</v>
      </c>
      <c r="AT89" s="60">
        <v>5834691</v>
      </c>
      <c r="AU89" s="60">
        <v>6351889</v>
      </c>
      <c r="AV89" s="60">
        <v>6584748</v>
      </c>
      <c r="AW89" s="60">
        <v>7060340</v>
      </c>
      <c r="AX89" s="60">
        <v>6989981</v>
      </c>
      <c r="AY89" s="62">
        <v>5829416</v>
      </c>
      <c r="AZ89" s="60">
        <v>6379734</v>
      </c>
      <c r="BA89" s="60">
        <v>6380</v>
      </c>
      <c r="BB89" s="92">
        <v>4410044</v>
      </c>
      <c r="BC89" s="66"/>
    </row>
    <row r="90" spans="1:59" s="20" customFormat="1" ht="18" x14ac:dyDescent="0.35">
      <c r="A90" s="53" t="s">
        <v>467</v>
      </c>
      <c r="B90" s="54">
        <v>41992</v>
      </c>
      <c r="C90" s="55" t="s">
        <v>0</v>
      </c>
      <c r="D90" s="55" t="s">
        <v>22</v>
      </c>
      <c r="E90" s="55" t="s">
        <v>506</v>
      </c>
      <c r="F90" s="52">
        <v>30</v>
      </c>
      <c r="G90" s="52"/>
      <c r="H90" s="52"/>
      <c r="I90" s="52" t="s">
        <v>500</v>
      </c>
      <c r="J90" s="52"/>
      <c r="K90" s="52"/>
      <c r="L90" s="52" t="s">
        <v>471</v>
      </c>
      <c r="M90" s="52" t="s">
        <v>207</v>
      </c>
      <c r="N90" s="52" t="s">
        <v>208</v>
      </c>
      <c r="O90" s="57">
        <v>243</v>
      </c>
      <c r="P90" s="57" t="s">
        <v>21</v>
      </c>
      <c r="Q90" s="57" t="s">
        <v>21</v>
      </c>
      <c r="R90" s="57" t="s">
        <v>21</v>
      </c>
      <c r="S90" s="78">
        <v>1207</v>
      </c>
      <c r="T90" s="78">
        <v>2308</v>
      </c>
      <c r="U90" s="78">
        <v>2832</v>
      </c>
      <c r="V90" s="78">
        <v>3319</v>
      </c>
      <c r="W90" s="78">
        <v>3643</v>
      </c>
      <c r="X90" s="78">
        <v>3846</v>
      </c>
      <c r="Y90" s="78">
        <v>3775</v>
      </c>
      <c r="Z90" s="78" t="s">
        <v>610</v>
      </c>
      <c r="AA90" s="78" t="s">
        <v>610</v>
      </c>
      <c r="AB90" s="78">
        <v>0.36353999999999997</v>
      </c>
      <c r="AC90" s="78">
        <v>0.759806659</v>
      </c>
      <c r="AD90" s="78">
        <v>0.55328126499999997</v>
      </c>
      <c r="AE90" s="78">
        <v>0.62179901500000001</v>
      </c>
      <c r="AF90" s="78">
        <v>0.87911805499999995</v>
      </c>
      <c r="AG90" s="78">
        <v>0.83470091400000002</v>
      </c>
      <c r="AH90" s="78">
        <v>0.69268640299999995</v>
      </c>
      <c r="AI90" s="78" t="s">
        <v>610</v>
      </c>
      <c r="AJ90" s="78" t="s">
        <v>610</v>
      </c>
      <c r="AK90" s="78">
        <v>4.7260200000000001</v>
      </c>
      <c r="AL90" s="78">
        <v>363.94738999999998</v>
      </c>
      <c r="AM90" s="78">
        <v>220.75922499999999</v>
      </c>
      <c r="AN90" s="78">
        <v>288.51474300000001</v>
      </c>
      <c r="AO90" s="78">
        <v>253.18600000000001</v>
      </c>
      <c r="AP90" s="78">
        <v>273.78190000000001</v>
      </c>
      <c r="AQ90" s="78">
        <v>157.9325</v>
      </c>
      <c r="AR90" s="78" t="s">
        <v>610</v>
      </c>
      <c r="AS90" s="78" t="s">
        <v>610</v>
      </c>
      <c r="AT90" s="78" t="s">
        <v>21</v>
      </c>
      <c r="AU90" s="78">
        <v>361300</v>
      </c>
      <c r="AV90" s="78">
        <v>413672</v>
      </c>
      <c r="AW90" s="78">
        <v>461871</v>
      </c>
      <c r="AX90" s="78">
        <v>549647</v>
      </c>
      <c r="AY90" s="78">
        <v>583600</v>
      </c>
      <c r="AZ90" s="78">
        <v>558400</v>
      </c>
      <c r="BA90" s="78" t="s">
        <v>610</v>
      </c>
      <c r="BB90" s="78" t="s">
        <v>610</v>
      </c>
      <c r="BC90" s="66">
        <v>44162</v>
      </c>
    </row>
    <row r="91" spans="1:59" s="2" customFormat="1" ht="18" x14ac:dyDescent="0.35">
      <c r="A91" s="34" t="s">
        <v>447</v>
      </c>
      <c r="B91" s="35">
        <v>41652</v>
      </c>
      <c r="C91" s="33" t="s">
        <v>0</v>
      </c>
      <c r="D91" s="33" t="s">
        <v>22</v>
      </c>
      <c r="E91" s="28" t="s">
        <v>209</v>
      </c>
      <c r="F91" s="30">
        <v>10</v>
      </c>
      <c r="G91" s="30"/>
      <c r="H91" s="30"/>
      <c r="I91" s="30" t="s">
        <v>490</v>
      </c>
      <c r="J91" s="33"/>
      <c r="K91" s="33"/>
      <c r="L91" s="33" t="s">
        <v>471</v>
      </c>
      <c r="M91" s="33" t="s">
        <v>210</v>
      </c>
      <c r="N91" s="33" t="s">
        <v>515</v>
      </c>
      <c r="O91" s="36">
        <v>21.5</v>
      </c>
      <c r="P91" s="36" t="s">
        <v>21</v>
      </c>
      <c r="Q91" s="36" t="s">
        <v>21</v>
      </c>
      <c r="R91" s="36">
        <v>2.2829763246899666</v>
      </c>
      <c r="S91" s="60">
        <v>36</v>
      </c>
      <c r="T91" s="60">
        <v>48</v>
      </c>
      <c r="U91" s="60">
        <v>73</v>
      </c>
      <c r="V91" s="60">
        <v>129</v>
      </c>
      <c r="W91" s="60">
        <v>169</v>
      </c>
      <c r="X91" s="60">
        <v>216</v>
      </c>
      <c r="Y91" s="60">
        <v>164</v>
      </c>
      <c r="Z91" s="60">
        <v>156</v>
      </c>
      <c r="AA91" s="60">
        <v>143</v>
      </c>
      <c r="AB91" s="60">
        <v>48.977072427510286</v>
      </c>
      <c r="AC91" s="60">
        <v>52.60100203349004</v>
      </c>
      <c r="AD91" s="60">
        <v>95.678465451257807</v>
      </c>
      <c r="AE91" s="60">
        <v>230.41924574303982</v>
      </c>
      <c r="AF91" s="60">
        <v>968.10727589810392</v>
      </c>
      <c r="AG91" s="60">
        <v>281.66516522023198</v>
      </c>
      <c r="AH91" s="60" t="s">
        <v>21</v>
      </c>
      <c r="AI91" s="60">
        <v>343.51780995144298</v>
      </c>
      <c r="AJ91" s="60">
        <v>52.409809568239197</v>
      </c>
      <c r="AK91" s="60">
        <v>11901.428599884999</v>
      </c>
      <c r="AL91" s="60">
        <v>13202.851510406001</v>
      </c>
      <c r="AM91" s="60">
        <v>24493.687155521999</v>
      </c>
      <c r="AN91" s="60">
        <v>57835.230681502995</v>
      </c>
      <c r="AO91" s="60">
        <v>242026.81897452599</v>
      </c>
      <c r="AP91" s="60">
        <v>70416.291305057995</v>
      </c>
      <c r="AQ91" s="60" t="s">
        <v>21</v>
      </c>
      <c r="AR91" s="60">
        <v>86910.005917714996</v>
      </c>
      <c r="AS91" s="60">
        <v>13364.501439901</v>
      </c>
      <c r="AT91" s="60">
        <v>1002.75594907434</v>
      </c>
      <c r="AU91" s="60">
        <v>1952.5521482878901</v>
      </c>
      <c r="AV91" s="60">
        <v>3485.8</v>
      </c>
      <c r="AW91" s="60" t="s">
        <v>21</v>
      </c>
      <c r="AX91" s="60">
        <v>8570</v>
      </c>
      <c r="AY91" s="60">
        <v>12670</v>
      </c>
      <c r="AZ91" s="40">
        <v>13675</v>
      </c>
      <c r="BA91" s="40">
        <v>11853.771493324137</v>
      </c>
      <c r="BB91" s="40">
        <f>120298*0.089167</f>
        <v>10726.611766</v>
      </c>
      <c r="BC91" s="66"/>
    </row>
    <row r="92" spans="1:59" s="2" customFormat="1" ht="18" x14ac:dyDescent="0.35">
      <c r="A92" s="34" t="s">
        <v>447</v>
      </c>
      <c r="B92" s="35">
        <v>41691</v>
      </c>
      <c r="C92" s="33" t="s">
        <v>0</v>
      </c>
      <c r="D92" s="33" t="s">
        <v>8</v>
      </c>
      <c r="E92" s="28" t="s">
        <v>211</v>
      </c>
      <c r="F92" s="30">
        <v>50</v>
      </c>
      <c r="G92" s="30"/>
      <c r="H92" s="30"/>
      <c r="I92" s="30" t="s">
        <v>496</v>
      </c>
      <c r="J92" s="33"/>
      <c r="K92" s="33"/>
      <c r="L92" s="33" t="s">
        <v>471</v>
      </c>
      <c r="M92" s="33" t="s">
        <v>212</v>
      </c>
      <c r="N92" s="33" t="s">
        <v>213</v>
      </c>
      <c r="O92" s="36">
        <v>206.2</v>
      </c>
      <c r="P92" s="36" t="s">
        <v>21</v>
      </c>
      <c r="Q92" s="36" t="s">
        <v>21</v>
      </c>
      <c r="R92" s="36">
        <v>122.88888888888889</v>
      </c>
      <c r="S92" s="60">
        <v>816</v>
      </c>
      <c r="T92" s="60">
        <v>935</v>
      </c>
      <c r="U92" s="60">
        <v>973</v>
      </c>
      <c r="V92" s="60">
        <v>1058</v>
      </c>
      <c r="W92" s="60">
        <v>1119</v>
      </c>
      <c r="X92" s="60">
        <v>1253</v>
      </c>
      <c r="Y92" s="60">
        <v>1310</v>
      </c>
      <c r="Z92" s="60">
        <v>1454</v>
      </c>
      <c r="AA92" s="60">
        <v>1454</v>
      </c>
      <c r="AB92" s="60">
        <v>962.18045346269173</v>
      </c>
      <c r="AC92" s="60">
        <v>608.1633798057012</v>
      </c>
      <c r="AD92" s="60">
        <v>641.74838361743741</v>
      </c>
      <c r="AE92" s="60">
        <v>862.50480151402394</v>
      </c>
      <c r="AF92" s="60">
        <v>1317.004166022936</v>
      </c>
      <c r="AG92" s="60">
        <v>767.31759736460799</v>
      </c>
      <c r="AH92" s="60">
        <v>561.65621388889303</v>
      </c>
      <c r="AI92" s="60">
        <v>1535.0521196237</v>
      </c>
      <c r="AJ92" s="91">
        <v>2280.76365001575</v>
      </c>
      <c r="AK92" s="60">
        <v>205906.61704101603</v>
      </c>
      <c r="AL92" s="60">
        <v>152649.00833123099</v>
      </c>
      <c r="AM92" s="60">
        <v>164287.58620606398</v>
      </c>
      <c r="AN92" s="60">
        <v>216488.70518002001</v>
      </c>
      <c r="AO92" s="60">
        <v>329251.04150573403</v>
      </c>
      <c r="AP92" s="60">
        <v>191829.39934115199</v>
      </c>
      <c r="AQ92" s="60">
        <v>141537.36590000099</v>
      </c>
      <c r="AR92" s="60">
        <v>388368.186264797</v>
      </c>
      <c r="AS92" s="91">
        <v>581594.73075401492</v>
      </c>
      <c r="AT92" s="60">
        <v>241593.52235209401</v>
      </c>
      <c r="AU92" s="60">
        <v>262720.21735082997</v>
      </c>
      <c r="AV92" s="60">
        <v>297217</v>
      </c>
      <c r="AW92" s="60">
        <v>325171</v>
      </c>
      <c r="AX92" s="60">
        <v>332190</v>
      </c>
      <c r="AY92" s="60">
        <v>410870</v>
      </c>
      <c r="AZ92" s="40">
        <v>453471.23558938468</v>
      </c>
      <c r="BA92" s="40">
        <v>579198.89638862887</v>
      </c>
      <c r="BB92" s="91">
        <f>5878000*0.089167</f>
        <v>524123.62599999999</v>
      </c>
      <c r="BC92" s="66"/>
    </row>
    <row r="93" spans="1:59" s="2" customFormat="1" ht="18" x14ac:dyDescent="0.35">
      <c r="A93" s="34" t="s">
        <v>447</v>
      </c>
      <c r="B93" s="35">
        <v>41711</v>
      </c>
      <c r="C93" s="33" t="s">
        <v>0</v>
      </c>
      <c r="D93" s="33" t="s">
        <v>8</v>
      </c>
      <c r="E93" s="28" t="s">
        <v>214</v>
      </c>
      <c r="F93" s="30">
        <v>50</v>
      </c>
      <c r="G93" s="30"/>
      <c r="H93" s="30"/>
      <c r="I93" s="30" t="s">
        <v>496</v>
      </c>
      <c r="J93" s="33"/>
      <c r="K93" s="33"/>
      <c r="L93" s="33" t="s">
        <v>471</v>
      </c>
      <c r="M93" s="33" t="s">
        <v>215</v>
      </c>
      <c r="N93" s="33" t="s">
        <v>216</v>
      </c>
      <c r="O93" s="36">
        <v>4550.8</v>
      </c>
      <c r="P93" s="36" t="s">
        <v>21</v>
      </c>
      <c r="Q93" s="36" t="s">
        <v>21</v>
      </c>
      <c r="R93" s="36">
        <v>1098.6595174262734</v>
      </c>
      <c r="S93" s="60">
        <v>510968</v>
      </c>
      <c r="T93" s="60">
        <v>504816</v>
      </c>
      <c r="U93" s="60">
        <v>498708</v>
      </c>
      <c r="V93" s="60">
        <v>488946</v>
      </c>
      <c r="W93" s="60">
        <v>488946</v>
      </c>
      <c r="X93" s="60">
        <v>485908</v>
      </c>
      <c r="Y93" s="60">
        <v>363455</v>
      </c>
      <c r="Z93" s="60">
        <v>354636</v>
      </c>
      <c r="AA93" s="60">
        <v>351053</v>
      </c>
      <c r="AB93" s="60">
        <v>12769.053020545909</v>
      </c>
      <c r="AC93" s="60">
        <v>17229.463600800158</v>
      </c>
      <c r="AD93" s="60">
        <v>12814.313861831055</v>
      </c>
      <c r="AE93" s="60">
        <v>15493.1326877098</v>
      </c>
      <c r="AF93" s="60">
        <v>28778.929548129439</v>
      </c>
      <c r="AG93" s="60">
        <v>28863.444196855282</v>
      </c>
      <c r="AH93" s="60" t="s">
        <v>21</v>
      </c>
      <c r="AI93" s="60">
        <v>13510.095428553899</v>
      </c>
      <c r="AJ93" s="91">
        <v>9577.012027102779</v>
      </c>
      <c r="AK93" s="60">
        <v>2528272.4980680901</v>
      </c>
      <c r="AL93" s="60">
        <v>4290136.4365992397</v>
      </c>
      <c r="AM93" s="60">
        <v>3280464.3486287501</v>
      </c>
      <c r="AN93" s="60">
        <v>3888776.30461516</v>
      </c>
      <c r="AO93" s="60">
        <v>7194732.3870323598</v>
      </c>
      <c r="AP93" s="60">
        <v>7215861.0492138201</v>
      </c>
      <c r="AQ93" s="60" t="s">
        <v>21</v>
      </c>
      <c r="AR93" s="60">
        <v>3391033.95256702</v>
      </c>
      <c r="AS93" s="91">
        <v>2413407.0308298999</v>
      </c>
      <c r="AT93" s="60">
        <v>9940527.0551332198</v>
      </c>
      <c r="AU93" s="60">
        <v>10669179.9565292</v>
      </c>
      <c r="AV93" s="60">
        <v>10644600</v>
      </c>
      <c r="AW93" s="60" t="s">
        <v>217</v>
      </c>
      <c r="AX93" s="60">
        <v>9890000</v>
      </c>
      <c r="AY93" s="60">
        <v>10520000</v>
      </c>
      <c r="AZ93" s="40">
        <v>9372215</v>
      </c>
      <c r="BA93" s="40">
        <v>9595670.2971628346</v>
      </c>
      <c r="BB93" s="91">
        <f>76538000*0.13418</f>
        <v>10269868.84</v>
      </c>
      <c r="BC93" s="66"/>
    </row>
    <row r="94" spans="1:59" s="2" customFormat="1" ht="18" x14ac:dyDescent="0.35">
      <c r="A94" s="50" t="s">
        <v>447</v>
      </c>
      <c r="B94" s="51">
        <v>41719</v>
      </c>
      <c r="C94" s="52" t="s">
        <v>0</v>
      </c>
      <c r="D94" s="52" t="s">
        <v>8</v>
      </c>
      <c r="E94" s="55" t="s">
        <v>516</v>
      </c>
      <c r="F94" s="52">
        <v>35</v>
      </c>
      <c r="G94" s="52"/>
      <c r="H94" s="52"/>
      <c r="I94" s="52" t="s">
        <v>495</v>
      </c>
      <c r="J94" s="52"/>
      <c r="K94" s="52"/>
      <c r="L94" s="52" t="s">
        <v>471</v>
      </c>
      <c r="M94" s="52" t="s">
        <v>218</v>
      </c>
      <c r="N94" s="52" t="s">
        <v>219</v>
      </c>
      <c r="O94" s="57">
        <v>724.6</v>
      </c>
      <c r="P94" s="57" t="s">
        <v>21</v>
      </c>
      <c r="Q94" s="57" t="s">
        <v>21</v>
      </c>
      <c r="R94" s="57">
        <v>408.8235294117647</v>
      </c>
      <c r="S94" s="78">
        <v>57</v>
      </c>
      <c r="T94" s="78">
        <v>59</v>
      </c>
      <c r="U94" s="78" t="s">
        <v>21</v>
      </c>
      <c r="V94" s="78" t="s">
        <v>21</v>
      </c>
      <c r="W94" s="78">
        <v>76</v>
      </c>
      <c r="X94" s="78">
        <v>71</v>
      </c>
      <c r="Y94" s="78" t="s">
        <v>21</v>
      </c>
      <c r="Z94" s="78" t="s">
        <v>610</v>
      </c>
      <c r="AA94" s="78" t="s">
        <v>610</v>
      </c>
      <c r="AB94" s="78">
        <v>4431.3105882080772</v>
      </c>
      <c r="AC94" s="78">
        <v>4327.08028944753</v>
      </c>
      <c r="AD94" s="78">
        <v>3073.6572979316838</v>
      </c>
      <c r="AE94" s="78">
        <v>3571.8823791714021</v>
      </c>
      <c r="AF94" s="78">
        <v>8480.2590493448006</v>
      </c>
      <c r="AG94" s="78" t="s">
        <v>21</v>
      </c>
      <c r="AH94" s="78" t="s">
        <v>21</v>
      </c>
      <c r="AI94" s="78" t="s">
        <v>610</v>
      </c>
      <c r="AJ94" s="78" t="s">
        <v>610</v>
      </c>
      <c r="AK94" s="78">
        <v>859674.25411236705</v>
      </c>
      <c r="AL94" s="78">
        <v>1086097.15265133</v>
      </c>
      <c r="AM94" s="78">
        <v>786856.26827051106</v>
      </c>
      <c r="AN94" s="78">
        <v>896542.47717202199</v>
      </c>
      <c r="AO94" s="78">
        <v>2120064.7623362001</v>
      </c>
      <c r="AP94" s="78" t="s">
        <v>21</v>
      </c>
      <c r="AQ94" s="78" t="s">
        <v>21</v>
      </c>
      <c r="AR94" s="78" t="s">
        <v>610</v>
      </c>
      <c r="AS94" s="78" t="s">
        <v>610</v>
      </c>
      <c r="AT94" s="78">
        <v>183997.967636791</v>
      </c>
      <c r="AU94" s="78">
        <v>261116.98178403001</v>
      </c>
      <c r="AV94" s="78" t="s">
        <v>21</v>
      </c>
      <c r="AW94" s="78" t="s">
        <v>21</v>
      </c>
      <c r="AX94" s="78">
        <v>326490</v>
      </c>
      <c r="AY94" s="78" t="s">
        <v>21</v>
      </c>
      <c r="AZ94" s="58" t="s">
        <v>21</v>
      </c>
      <c r="BA94" s="58" t="s">
        <v>610</v>
      </c>
      <c r="BB94" s="76" t="s">
        <v>610</v>
      </c>
      <c r="BC94" s="66" t="s">
        <v>554</v>
      </c>
    </row>
    <row r="95" spans="1:59" s="2" customFormat="1" ht="18" x14ac:dyDescent="0.35">
      <c r="A95" s="50" t="s">
        <v>447</v>
      </c>
      <c r="B95" s="51">
        <v>41726</v>
      </c>
      <c r="C95" s="52" t="s">
        <v>0</v>
      </c>
      <c r="D95" s="52" t="s">
        <v>8</v>
      </c>
      <c r="E95" s="55" t="s">
        <v>517</v>
      </c>
      <c r="F95" s="43">
        <v>50</v>
      </c>
      <c r="G95" s="43"/>
      <c r="H95" s="43"/>
      <c r="I95" s="43" t="s">
        <v>496</v>
      </c>
      <c r="J95" s="52"/>
      <c r="K95" s="52"/>
      <c r="L95" s="52" t="s">
        <v>471</v>
      </c>
      <c r="M95" s="52" t="s">
        <v>220</v>
      </c>
      <c r="N95" s="52" t="s">
        <v>221</v>
      </c>
      <c r="O95" s="57">
        <v>807.8</v>
      </c>
      <c r="P95" s="57" t="s">
        <v>21</v>
      </c>
      <c r="Q95" s="57" t="s">
        <v>21</v>
      </c>
      <c r="R95" s="57">
        <v>418.07228915662654</v>
      </c>
      <c r="S95" s="78" t="s">
        <v>21</v>
      </c>
      <c r="T95" s="78" t="s">
        <v>610</v>
      </c>
      <c r="U95" s="78" t="s">
        <v>610</v>
      </c>
      <c r="V95" s="78" t="s">
        <v>610</v>
      </c>
      <c r="W95" s="78" t="s">
        <v>610</v>
      </c>
      <c r="X95" s="78" t="s">
        <v>610</v>
      </c>
      <c r="Y95" s="78" t="s">
        <v>610</v>
      </c>
      <c r="Z95" s="78" t="s">
        <v>610</v>
      </c>
      <c r="AA95" s="78" t="s">
        <v>610</v>
      </c>
      <c r="AB95" s="78">
        <v>4057.5151209306473</v>
      </c>
      <c r="AC95" s="78" t="s">
        <v>21</v>
      </c>
      <c r="AD95" s="78" t="s">
        <v>21</v>
      </c>
      <c r="AE95" s="78" t="s">
        <v>21</v>
      </c>
      <c r="AF95" s="78" t="s">
        <v>21</v>
      </c>
      <c r="AG95" s="78" t="s">
        <v>21</v>
      </c>
      <c r="AH95" s="57" t="s">
        <v>21</v>
      </c>
      <c r="AI95" s="89" t="s">
        <v>21</v>
      </c>
      <c r="AJ95" s="78" t="s">
        <v>21</v>
      </c>
      <c r="AK95" s="78">
        <v>620799.81350238901</v>
      </c>
      <c r="AL95" s="78" t="s">
        <v>21</v>
      </c>
      <c r="AM95" s="78" t="s">
        <v>21</v>
      </c>
      <c r="AN95" s="78" t="s">
        <v>21</v>
      </c>
      <c r="AO95" s="78" t="s">
        <v>21</v>
      </c>
      <c r="AP95" s="78" t="s">
        <v>21</v>
      </c>
      <c r="AQ95" s="57" t="s">
        <v>21</v>
      </c>
      <c r="AR95" s="89" t="s">
        <v>21</v>
      </c>
      <c r="AS95" s="78" t="s">
        <v>21</v>
      </c>
      <c r="AT95" s="78" t="s">
        <v>21</v>
      </c>
      <c r="AU95" s="78" t="s">
        <v>610</v>
      </c>
      <c r="AV95" s="78" t="s">
        <v>610</v>
      </c>
      <c r="AW95" s="78" t="s">
        <v>610</v>
      </c>
      <c r="AX95" s="78" t="s">
        <v>610</v>
      </c>
      <c r="AY95" s="78" t="s">
        <v>610</v>
      </c>
      <c r="AZ95" s="58" t="s">
        <v>610</v>
      </c>
      <c r="BA95" s="58" t="s">
        <v>610</v>
      </c>
      <c r="BB95" s="76" t="s">
        <v>610</v>
      </c>
      <c r="BC95" s="66" t="s">
        <v>554</v>
      </c>
    </row>
    <row r="96" spans="1:59" s="2" customFormat="1" ht="18" x14ac:dyDescent="0.35">
      <c r="A96" s="50" t="s">
        <v>447</v>
      </c>
      <c r="B96" s="51">
        <v>41732</v>
      </c>
      <c r="C96" s="52" t="s">
        <v>0</v>
      </c>
      <c r="D96" s="52" t="s">
        <v>8</v>
      </c>
      <c r="E96" s="55" t="s">
        <v>586</v>
      </c>
      <c r="F96" s="52">
        <v>20</v>
      </c>
      <c r="G96" s="52"/>
      <c r="H96" s="52"/>
      <c r="I96" s="52" t="s">
        <v>502</v>
      </c>
      <c r="J96" s="52"/>
      <c r="K96" s="52"/>
      <c r="L96" s="52" t="s">
        <v>471</v>
      </c>
      <c r="M96" s="52" t="s">
        <v>222</v>
      </c>
      <c r="N96" s="52" t="s">
        <v>223</v>
      </c>
      <c r="O96" s="57">
        <v>221.9</v>
      </c>
      <c r="P96" s="57" t="s">
        <v>21</v>
      </c>
      <c r="Q96" s="57" t="s">
        <v>21</v>
      </c>
      <c r="R96" s="57">
        <v>168.45637583892619</v>
      </c>
      <c r="S96" s="78">
        <v>1564</v>
      </c>
      <c r="T96" s="78">
        <v>2500</v>
      </c>
      <c r="U96" s="78">
        <v>2927</v>
      </c>
      <c r="V96" s="78">
        <v>4575</v>
      </c>
      <c r="W96" s="78">
        <v>4575</v>
      </c>
      <c r="X96" s="78">
        <v>5160</v>
      </c>
      <c r="Y96" s="78" t="s">
        <v>21</v>
      </c>
      <c r="Z96" s="78" t="s">
        <v>21</v>
      </c>
      <c r="AA96" s="78" t="s">
        <v>610</v>
      </c>
      <c r="AB96" s="78">
        <v>1564.8970625746108</v>
      </c>
      <c r="AC96" s="78">
        <v>1329.7060516080517</v>
      </c>
      <c r="AD96" s="78">
        <v>676.28176334682416</v>
      </c>
      <c r="AE96" s="78">
        <v>1104.7113212861989</v>
      </c>
      <c r="AF96" s="78">
        <v>3430.1568891736879</v>
      </c>
      <c r="AG96" s="78">
        <v>3745.6283687212717</v>
      </c>
      <c r="AH96" s="78">
        <v>4717.7533028620801</v>
      </c>
      <c r="AI96" s="78" t="s">
        <v>21</v>
      </c>
      <c r="AJ96" s="78" t="s">
        <v>21</v>
      </c>
      <c r="AK96" s="78">
        <v>289505.956576303</v>
      </c>
      <c r="AL96" s="78">
        <v>333756.21895362099</v>
      </c>
      <c r="AM96" s="78">
        <v>173128.13141678699</v>
      </c>
      <c r="AN96" s="78">
        <v>277282.54164283595</v>
      </c>
      <c r="AO96" s="78">
        <v>857539.22229342198</v>
      </c>
      <c r="AP96" s="78">
        <v>936407.09218031797</v>
      </c>
      <c r="AQ96" s="78">
        <v>1188873.8323212399</v>
      </c>
      <c r="AR96" s="78" t="s">
        <v>21</v>
      </c>
      <c r="AS96" s="78" t="s">
        <v>21</v>
      </c>
      <c r="AT96" s="78">
        <v>282405.00141055603</v>
      </c>
      <c r="AU96" s="78">
        <v>362271.75259307702</v>
      </c>
      <c r="AV96" s="78">
        <v>504559</v>
      </c>
      <c r="AW96" s="78">
        <v>541637</v>
      </c>
      <c r="AX96" s="78">
        <v>553330</v>
      </c>
      <c r="AY96" s="78">
        <v>704670</v>
      </c>
      <c r="AZ96" s="58" t="s">
        <v>21</v>
      </c>
      <c r="BA96" s="58" t="s">
        <v>21</v>
      </c>
      <c r="BB96" s="76" t="s">
        <v>610</v>
      </c>
      <c r="BC96" s="66"/>
    </row>
    <row r="97" spans="1:55" s="2" customFormat="1" ht="18" x14ac:dyDescent="0.35">
      <c r="A97" s="34" t="s">
        <v>447</v>
      </c>
      <c r="B97" s="35">
        <v>41733</v>
      </c>
      <c r="C97" s="33" t="s">
        <v>0</v>
      </c>
      <c r="D97" s="33" t="s">
        <v>22</v>
      </c>
      <c r="E97" s="28" t="s">
        <v>224</v>
      </c>
      <c r="F97" s="33">
        <v>40</v>
      </c>
      <c r="G97" s="33"/>
      <c r="H97" s="33"/>
      <c r="I97" s="33" t="s">
        <v>493</v>
      </c>
      <c r="J97" s="33"/>
      <c r="K97" s="33"/>
      <c r="L97" s="33" t="s">
        <v>471</v>
      </c>
      <c r="M97" s="33" t="s">
        <v>225</v>
      </c>
      <c r="N97" s="33" t="s">
        <v>226</v>
      </c>
      <c r="O97" s="36">
        <v>178.3</v>
      </c>
      <c r="P97" s="36" t="s">
        <v>21</v>
      </c>
      <c r="Q97" s="36" t="s">
        <v>21</v>
      </c>
      <c r="R97" s="36">
        <v>55.8</v>
      </c>
      <c r="S97" s="60">
        <v>527</v>
      </c>
      <c r="T97" s="60">
        <v>550</v>
      </c>
      <c r="U97" s="60">
        <v>563</v>
      </c>
      <c r="V97" s="60">
        <v>633</v>
      </c>
      <c r="W97" s="60">
        <v>633</v>
      </c>
      <c r="X97" s="60">
        <v>683</v>
      </c>
      <c r="Y97" s="60">
        <v>801</v>
      </c>
      <c r="Z97" s="60">
        <v>753</v>
      </c>
      <c r="AA97" s="60">
        <v>720</v>
      </c>
      <c r="AB97" s="60">
        <v>484.31269805405407</v>
      </c>
      <c r="AC97" s="60">
        <v>176.48585306772907</v>
      </c>
      <c r="AD97" s="60">
        <v>109.77824380859374</v>
      </c>
      <c r="AE97" s="60">
        <v>234.20905494023904</v>
      </c>
      <c r="AF97" s="60">
        <v>293.74120212000003</v>
      </c>
      <c r="AG97" s="60">
        <v>200.24091390000001</v>
      </c>
      <c r="AH97" s="60">
        <v>524.96135968174599</v>
      </c>
      <c r="AI97" s="60">
        <v>678.13606304920609</v>
      </c>
      <c r="AJ97" s="91">
        <v>166.765076136364</v>
      </c>
      <c r="AK97" s="60">
        <v>89597.849140000006</v>
      </c>
      <c r="AL97" s="60">
        <v>44297.949119999997</v>
      </c>
      <c r="AM97" s="60">
        <v>28103.230414999998</v>
      </c>
      <c r="AN97" s="60">
        <v>58786.47279</v>
      </c>
      <c r="AO97" s="60">
        <v>73435.300530000008</v>
      </c>
      <c r="AP97" s="60">
        <v>50060.228475000004</v>
      </c>
      <c r="AQ97" s="60">
        <v>132290.2626398</v>
      </c>
      <c r="AR97" s="60">
        <v>170890.28788839999</v>
      </c>
      <c r="AS97" s="91">
        <v>42191.564262499996</v>
      </c>
      <c r="AT97" s="60">
        <v>275784.38400000002</v>
      </c>
      <c r="AU97" s="60">
        <v>343681.984</v>
      </c>
      <c r="AV97" s="60">
        <v>371500</v>
      </c>
      <c r="AW97" s="60">
        <v>431800</v>
      </c>
      <c r="AX97" s="60">
        <v>431800</v>
      </c>
      <c r="AY97" s="60">
        <v>504110</v>
      </c>
      <c r="AZ97" s="40">
        <v>553636</v>
      </c>
      <c r="BA97" s="40">
        <v>574514</v>
      </c>
      <c r="BB97" s="91">
        <f>538602*1</f>
        <v>538602</v>
      </c>
      <c r="BC97" s="66"/>
    </row>
    <row r="98" spans="1:55" s="2" customFormat="1" ht="18" x14ac:dyDescent="0.35">
      <c r="A98" s="34" t="s">
        <v>447</v>
      </c>
      <c r="B98" s="35">
        <v>41736</v>
      </c>
      <c r="C98" s="33" t="s">
        <v>0</v>
      </c>
      <c r="D98" s="33" t="s">
        <v>22</v>
      </c>
      <c r="E98" s="28" t="s">
        <v>227</v>
      </c>
      <c r="F98" s="33">
        <v>20</v>
      </c>
      <c r="G98" s="33"/>
      <c r="H98" s="33"/>
      <c r="I98" s="33" t="s">
        <v>502</v>
      </c>
      <c r="J98" s="33"/>
      <c r="K98" s="33"/>
      <c r="L98" s="33" t="s">
        <v>471</v>
      </c>
      <c r="M98" s="33" t="s">
        <v>228</v>
      </c>
      <c r="N98" s="33" t="s">
        <v>518</v>
      </c>
      <c r="O98" s="36">
        <v>6.2</v>
      </c>
      <c r="P98" s="36" t="s">
        <v>21</v>
      </c>
      <c r="Q98" s="36" t="s">
        <v>21</v>
      </c>
      <c r="R98" s="36">
        <v>2.5389755011135855</v>
      </c>
      <c r="S98" s="60">
        <v>11</v>
      </c>
      <c r="T98" s="60">
        <v>11</v>
      </c>
      <c r="U98" s="60" t="s">
        <v>21</v>
      </c>
      <c r="V98" s="60" t="s">
        <v>21</v>
      </c>
      <c r="W98" s="60">
        <v>9</v>
      </c>
      <c r="X98" s="60">
        <v>10</v>
      </c>
      <c r="Y98" s="60">
        <v>8</v>
      </c>
      <c r="Z98" s="60">
        <v>10</v>
      </c>
      <c r="AA98" s="60">
        <v>7</v>
      </c>
      <c r="AB98" s="60">
        <v>15.475842369092895</v>
      </c>
      <c r="AC98" s="60">
        <v>38.070716751143429</v>
      </c>
      <c r="AD98" s="60">
        <v>15.757546846875</v>
      </c>
      <c r="AE98" s="60">
        <v>7.517805315808765</v>
      </c>
      <c r="AF98" s="60">
        <v>44.952955989808004</v>
      </c>
      <c r="AG98" s="60">
        <v>26.512988690416002</v>
      </c>
      <c r="AH98" s="36" t="s">
        <v>21</v>
      </c>
      <c r="AI98" s="90">
        <v>1124.1348634911501</v>
      </c>
      <c r="AJ98" s="91">
        <v>161.06259015240801</v>
      </c>
      <c r="AK98" s="60">
        <v>2832.0791535439998</v>
      </c>
      <c r="AL98" s="60">
        <v>9555.7499045370005</v>
      </c>
      <c r="AM98" s="60">
        <v>4033.9319928</v>
      </c>
      <c r="AN98" s="60">
        <v>1886.9691342680001</v>
      </c>
      <c r="AO98" s="60">
        <v>11238.238997452001</v>
      </c>
      <c r="AP98" s="60">
        <v>6628.2471726040003</v>
      </c>
      <c r="AQ98" s="36" t="s">
        <v>21</v>
      </c>
      <c r="AR98" s="90">
        <v>277661.311282315</v>
      </c>
      <c r="AS98" s="91">
        <v>41070.960488864002</v>
      </c>
      <c r="AT98" s="60">
        <v>252.028277845047</v>
      </c>
      <c r="AU98" s="60">
        <v>1603.2560884781301</v>
      </c>
      <c r="AV98" s="60" t="s">
        <v>21</v>
      </c>
      <c r="AW98" s="60">
        <v>1665.98</v>
      </c>
      <c r="AX98" s="60">
        <v>1690</v>
      </c>
      <c r="AY98" s="60">
        <v>1830</v>
      </c>
      <c r="AZ98" s="40">
        <v>854</v>
      </c>
      <c r="BA98" s="40">
        <v>1074.0503522688082</v>
      </c>
      <c r="BB98" s="91">
        <f>5200*0.089167</f>
        <v>463.66839999999996</v>
      </c>
      <c r="BC98" s="66"/>
    </row>
    <row r="99" spans="1:55" s="2" customFormat="1" ht="18" x14ac:dyDescent="0.35">
      <c r="A99" s="50" t="s">
        <v>447</v>
      </c>
      <c r="B99" s="51">
        <v>41738</v>
      </c>
      <c r="C99" s="52" t="s">
        <v>0</v>
      </c>
      <c r="D99" s="52" t="s">
        <v>22</v>
      </c>
      <c r="E99" s="55" t="s">
        <v>559</v>
      </c>
      <c r="F99" s="52">
        <v>35</v>
      </c>
      <c r="G99" s="52"/>
      <c r="H99" s="52"/>
      <c r="I99" s="52" t="s">
        <v>495</v>
      </c>
      <c r="J99" s="52"/>
      <c r="K99" s="52"/>
      <c r="L99" s="52" t="s">
        <v>471</v>
      </c>
      <c r="M99" s="52" t="s">
        <v>229</v>
      </c>
      <c r="N99" s="52" t="s">
        <v>230</v>
      </c>
      <c r="O99" s="57">
        <v>208.1</v>
      </c>
      <c r="P99" s="57" t="s">
        <v>21</v>
      </c>
      <c r="Q99" s="57" t="s">
        <v>21</v>
      </c>
      <c r="R99" s="57">
        <v>76.327433628318587</v>
      </c>
      <c r="S99" s="78">
        <v>135</v>
      </c>
      <c r="T99" s="78">
        <v>157</v>
      </c>
      <c r="U99" s="78">
        <v>192</v>
      </c>
      <c r="V99" s="78">
        <v>249</v>
      </c>
      <c r="W99" s="78" t="s">
        <v>21</v>
      </c>
      <c r="X99" s="78">
        <v>284</v>
      </c>
      <c r="Y99" s="78" t="s">
        <v>21</v>
      </c>
      <c r="Z99" s="78" t="s">
        <v>21</v>
      </c>
      <c r="AA99" s="78" t="s">
        <v>21</v>
      </c>
      <c r="AB99" s="78">
        <v>772.97617127071828</v>
      </c>
      <c r="AC99" s="78">
        <v>1013.7051235059761</v>
      </c>
      <c r="AD99" s="78" t="s">
        <v>21</v>
      </c>
      <c r="AE99" s="78" t="s">
        <v>21</v>
      </c>
      <c r="AF99" s="78">
        <v>727.66401553676803</v>
      </c>
      <c r="AG99" s="78" t="s">
        <v>21</v>
      </c>
      <c r="AH99" s="78">
        <v>7585.6337624083299</v>
      </c>
      <c r="AI99" s="78" t="s">
        <v>21</v>
      </c>
      <c r="AJ99" s="78" t="s">
        <v>21</v>
      </c>
      <c r="AK99" s="78">
        <v>139908.68700000001</v>
      </c>
      <c r="AL99" s="78">
        <v>254439.986</v>
      </c>
      <c r="AM99" s="78" t="s">
        <v>21</v>
      </c>
      <c r="AN99" s="78" t="s">
        <v>21</v>
      </c>
      <c r="AO99" s="78">
        <v>181916.003884192</v>
      </c>
      <c r="AP99" s="78" t="s">
        <v>21</v>
      </c>
      <c r="AQ99" s="78">
        <v>45513.802574450005</v>
      </c>
      <c r="AR99" s="78" t="s">
        <v>21</v>
      </c>
      <c r="AS99" s="78" t="s">
        <v>21</v>
      </c>
      <c r="AT99" s="78">
        <v>66908.319253100097</v>
      </c>
      <c r="AU99" s="78">
        <v>130115.56467663799</v>
      </c>
      <c r="AV99" s="78">
        <v>134075</v>
      </c>
      <c r="AW99" s="78">
        <v>160137</v>
      </c>
      <c r="AX99" s="78" t="s">
        <v>21</v>
      </c>
      <c r="AY99" s="78" t="s">
        <v>21</v>
      </c>
      <c r="AZ99" s="58" t="s">
        <v>21</v>
      </c>
      <c r="BA99" s="58" t="s">
        <v>21</v>
      </c>
      <c r="BB99" s="76" t="s">
        <v>21</v>
      </c>
      <c r="BC99" s="66">
        <v>43840</v>
      </c>
    </row>
    <row r="100" spans="1:55" s="2" customFormat="1" ht="18" x14ac:dyDescent="0.35">
      <c r="A100" s="34" t="s">
        <v>447</v>
      </c>
      <c r="B100" s="35">
        <v>41740</v>
      </c>
      <c r="C100" s="33" t="s">
        <v>0</v>
      </c>
      <c r="D100" s="33" t="s">
        <v>8</v>
      </c>
      <c r="E100" s="28" t="s">
        <v>424</v>
      </c>
      <c r="F100" s="33">
        <v>30</v>
      </c>
      <c r="G100" s="33"/>
      <c r="H100" s="33"/>
      <c r="I100" s="33" t="s">
        <v>500</v>
      </c>
      <c r="J100" s="33"/>
      <c r="K100" s="33"/>
      <c r="L100" s="33" t="s">
        <v>471</v>
      </c>
      <c r="M100" s="33" t="s">
        <v>231</v>
      </c>
      <c r="N100" s="33" t="s">
        <v>232</v>
      </c>
      <c r="O100" s="36">
        <v>140.68</v>
      </c>
      <c r="P100" s="36">
        <v>0</v>
      </c>
      <c r="Q100" s="36">
        <v>30.255352076347688</v>
      </c>
      <c r="R100" s="36">
        <v>30.255352076347688</v>
      </c>
      <c r="S100" s="60">
        <v>183</v>
      </c>
      <c r="T100" s="60">
        <v>178</v>
      </c>
      <c r="U100" s="60" t="s">
        <v>21</v>
      </c>
      <c r="V100" s="60" t="s">
        <v>21</v>
      </c>
      <c r="W100" s="60" t="s">
        <v>21</v>
      </c>
      <c r="X100" s="60" t="s">
        <v>21</v>
      </c>
      <c r="Y100" s="60" t="s">
        <v>21</v>
      </c>
      <c r="Z100" s="60">
        <v>189</v>
      </c>
      <c r="AA100" s="60">
        <v>192</v>
      </c>
      <c r="AB100" s="60">
        <v>320.29926037076137</v>
      </c>
      <c r="AC100" s="60">
        <v>276.97750193604838</v>
      </c>
      <c r="AD100" s="60">
        <v>448.39050386746095</v>
      </c>
      <c r="AE100" s="60">
        <v>616.75207112697206</v>
      </c>
      <c r="AF100" s="60" t="s">
        <v>21</v>
      </c>
      <c r="AG100" s="60">
        <v>1272.6186106342</v>
      </c>
      <c r="AH100" s="60">
        <v>661.43379819083702</v>
      </c>
      <c r="AI100" s="60">
        <v>574.57783944078801</v>
      </c>
      <c r="AJ100" s="91">
        <v>731.115026150929</v>
      </c>
      <c r="AK100" s="60">
        <v>56372.669825254001</v>
      </c>
      <c r="AL100" s="60">
        <v>68690.420480140005</v>
      </c>
      <c r="AM100" s="60">
        <v>114787.96899007</v>
      </c>
      <c r="AN100" s="60">
        <v>154804.76985287</v>
      </c>
      <c r="AO100" s="60" t="s">
        <v>21</v>
      </c>
      <c r="AP100" s="60">
        <v>318154.65265855001</v>
      </c>
      <c r="AQ100" s="60">
        <v>158082.67776761</v>
      </c>
      <c r="AR100" s="60">
        <v>141346.14850243399</v>
      </c>
      <c r="AS100" s="91">
        <v>183509.871563883</v>
      </c>
      <c r="AT100" s="60">
        <v>91373.142944004096</v>
      </c>
      <c r="AU100" s="60">
        <v>123037.319433647</v>
      </c>
      <c r="AV100" s="60" t="s">
        <v>21</v>
      </c>
      <c r="AW100" s="60" t="s">
        <v>21</v>
      </c>
      <c r="AX100" s="60">
        <v>148610</v>
      </c>
      <c r="AY100" s="60">
        <v>171590</v>
      </c>
      <c r="AZ100" s="40">
        <v>163748</v>
      </c>
      <c r="BA100" s="40">
        <v>209286.23510978257</v>
      </c>
      <c r="BB100" s="91">
        <f>27525595*0.0066083</f>
        <v>181897.38943850002</v>
      </c>
      <c r="BC100" s="66"/>
    </row>
    <row r="101" spans="1:55" s="2" customFormat="1" ht="18" x14ac:dyDescent="0.35">
      <c r="A101" s="34" t="s">
        <v>447</v>
      </c>
      <c r="B101" s="35">
        <v>41740</v>
      </c>
      <c r="C101" s="33" t="s">
        <v>0</v>
      </c>
      <c r="D101" s="33" t="s">
        <v>22</v>
      </c>
      <c r="E101" s="28" t="s">
        <v>233</v>
      </c>
      <c r="F101" s="33">
        <v>20</v>
      </c>
      <c r="G101" s="33"/>
      <c r="H101" s="33"/>
      <c r="I101" s="33" t="s">
        <v>502</v>
      </c>
      <c r="J101" s="33"/>
      <c r="K101" s="33"/>
      <c r="L101" s="33" t="s">
        <v>471</v>
      </c>
      <c r="M101" s="33" t="s">
        <v>234</v>
      </c>
      <c r="N101" s="33" t="s">
        <v>519</v>
      </c>
      <c r="O101" s="36">
        <v>21.5</v>
      </c>
      <c r="P101" s="36" t="s">
        <v>21</v>
      </c>
      <c r="Q101" s="36" t="s">
        <v>21</v>
      </c>
      <c r="R101" s="36">
        <v>2.3980154355016539</v>
      </c>
      <c r="S101" s="60">
        <v>26</v>
      </c>
      <c r="T101" s="60">
        <v>28</v>
      </c>
      <c r="U101" s="60" t="s">
        <v>21</v>
      </c>
      <c r="V101" s="60" t="s">
        <v>21</v>
      </c>
      <c r="W101" s="60">
        <v>29</v>
      </c>
      <c r="X101" s="60">
        <v>30</v>
      </c>
      <c r="Y101" s="60">
        <v>34</v>
      </c>
      <c r="Z101" s="60">
        <v>34</v>
      </c>
      <c r="AA101" s="60">
        <v>36</v>
      </c>
      <c r="AB101" s="60">
        <v>44.515795266659218</v>
      </c>
      <c r="AC101" s="60">
        <v>46.477771534649406</v>
      </c>
      <c r="AD101" s="60">
        <v>41.058407355402345</v>
      </c>
      <c r="AE101" s="60">
        <v>150.663229741251</v>
      </c>
      <c r="AF101" s="60">
        <v>198.30689513743999</v>
      </c>
      <c r="AG101" s="60">
        <v>52.910832562032006</v>
      </c>
      <c r="AH101" s="36" t="s">
        <v>21</v>
      </c>
      <c r="AI101" s="90">
        <v>28.5182754044862</v>
      </c>
      <c r="AJ101" s="91">
        <v>7.7475269325529386</v>
      </c>
      <c r="AK101" s="60">
        <v>7968.3273527319998</v>
      </c>
      <c r="AL101" s="60">
        <v>11665.920655197</v>
      </c>
      <c r="AM101" s="60">
        <v>10510.952282983</v>
      </c>
      <c r="AN101" s="60">
        <v>37816.470665054003</v>
      </c>
      <c r="AO101" s="60">
        <v>49576.723784360001</v>
      </c>
      <c r="AP101" s="60">
        <v>13227.708140508001</v>
      </c>
      <c r="AQ101" s="36" t="s">
        <v>21</v>
      </c>
      <c r="AR101" s="90">
        <v>7215.1236773349992</v>
      </c>
      <c r="AS101" s="91">
        <v>1975.619367801</v>
      </c>
      <c r="AT101" s="60">
        <v>4403.7534292768796</v>
      </c>
      <c r="AU101" s="60">
        <v>3557.9436732292802</v>
      </c>
      <c r="AV101" s="60" t="s">
        <v>21</v>
      </c>
      <c r="AW101" s="60" t="s">
        <v>21</v>
      </c>
      <c r="AX101" s="60">
        <v>5160</v>
      </c>
      <c r="AY101" s="60">
        <v>4710</v>
      </c>
      <c r="AZ101" s="40">
        <v>5999</v>
      </c>
      <c r="BA101" s="40">
        <v>5911.2184066610826</v>
      </c>
      <c r="BB101" s="91">
        <f>57684*0.089167</f>
        <v>5143.5092279999999</v>
      </c>
      <c r="BC101" s="66"/>
    </row>
    <row r="102" spans="1:55" s="2" customFormat="1" ht="18" x14ac:dyDescent="0.35">
      <c r="A102" s="34" t="s">
        <v>447</v>
      </c>
      <c r="B102" s="35">
        <v>41795</v>
      </c>
      <c r="C102" s="33" t="s">
        <v>0</v>
      </c>
      <c r="D102" s="33" t="s">
        <v>22</v>
      </c>
      <c r="E102" s="28" t="s">
        <v>235</v>
      </c>
      <c r="F102" s="33">
        <v>35</v>
      </c>
      <c r="G102" s="33"/>
      <c r="H102" s="33"/>
      <c r="I102" s="33" t="s">
        <v>495</v>
      </c>
      <c r="J102" s="33"/>
      <c r="K102" s="33"/>
      <c r="L102" s="33" t="s">
        <v>471</v>
      </c>
      <c r="M102" s="33" t="s">
        <v>236</v>
      </c>
      <c r="N102" s="33" t="s">
        <v>520</v>
      </c>
      <c r="O102" s="36">
        <v>127</v>
      </c>
      <c r="P102" s="36" t="s">
        <v>21</v>
      </c>
      <c r="Q102" s="36" t="s">
        <v>21</v>
      </c>
      <c r="R102" s="36">
        <v>112.70718232044199</v>
      </c>
      <c r="S102" s="60">
        <v>454</v>
      </c>
      <c r="T102" s="60">
        <v>588</v>
      </c>
      <c r="U102" s="60">
        <v>706</v>
      </c>
      <c r="V102" s="60">
        <v>876</v>
      </c>
      <c r="W102" s="60" t="s">
        <v>21</v>
      </c>
      <c r="X102" s="60">
        <v>1326</v>
      </c>
      <c r="Y102" s="60">
        <v>1247</v>
      </c>
      <c r="Z102" s="60">
        <v>844</v>
      </c>
      <c r="AA102" s="60">
        <v>754</v>
      </c>
      <c r="AB102" s="60">
        <v>2133.3451022166114</v>
      </c>
      <c r="AC102" s="60">
        <v>1811.4802700123028</v>
      </c>
      <c r="AD102" s="60">
        <v>1187.3426772204725</v>
      </c>
      <c r="AE102" s="60">
        <v>787.75110711373702</v>
      </c>
      <c r="AF102" s="60">
        <v>1639.0571992900962</v>
      </c>
      <c r="AG102" s="60" t="s">
        <v>21</v>
      </c>
      <c r="AH102" s="60" t="s">
        <v>21</v>
      </c>
      <c r="AI102" s="60">
        <v>769.12392521739207</v>
      </c>
      <c r="AJ102" s="91">
        <v>1229.3086014627399</v>
      </c>
      <c r="AK102" s="60">
        <v>307201.69471919205</v>
      </c>
      <c r="AL102" s="60">
        <v>454681.54777308798</v>
      </c>
      <c r="AM102" s="60">
        <v>303959.72536844097</v>
      </c>
      <c r="AN102" s="60">
        <v>197725.52788554798</v>
      </c>
      <c r="AO102" s="60">
        <v>409764.29982252402</v>
      </c>
      <c r="AP102" s="60" t="s">
        <v>21</v>
      </c>
      <c r="AQ102" s="60" t="s">
        <v>21</v>
      </c>
      <c r="AR102" s="60">
        <v>194588.35308</v>
      </c>
      <c r="AS102" s="91">
        <v>313473.69337300002</v>
      </c>
      <c r="AT102" s="60" t="s">
        <v>21</v>
      </c>
      <c r="AU102" s="60" t="s">
        <v>21</v>
      </c>
      <c r="AV102" s="60">
        <v>466966</v>
      </c>
      <c r="AW102" s="60">
        <v>418730</v>
      </c>
      <c r="AX102" s="60" t="s">
        <v>21</v>
      </c>
      <c r="AY102" s="60">
        <v>499000</v>
      </c>
      <c r="AZ102" s="40">
        <v>471000</v>
      </c>
      <c r="BA102" s="40">
        <v>212000</v>
      </c>
      <c r="BB102" s="91">
        <v>303000</v>
      </c>
      <c r="BC102" s="66"/>
    </row>
    <row r="103" spans="1:55" s="2" customFormat="1" ht="18" x14ac:dyDescent="0.35">
      <c r="A103" s="50" t="s">
        <v>447</v>
      </c>
      <c r="B103" s="51">
        <v>41799</v>
      </c>
      <c r="C103" s="52" t="s">
        <v>0</v>
      </c>
      <c r="D103" s="52" t="s">
        <v>22</v>
      </c>
      <c r="E103" s="55" t="s">
        <v>521</v>
      </c>
      <c r="F103" s="52">
        <v>40</v>
      </c>
      <c r="G103" s="52"/>
      <c r="H103" s="52"/>
      <c r="I103" s="52" t="s">
        <v>493</v>
      </c>
      <c r="J103" s="52"/>
      <c r="K103" s="52"/>
      <c r="L103" s="52" t="s">
        <v>471</v>
      </c>
      <c r="M103" s="52" t="s">
        <v>237</v>
      </c>
      <c r="N103" s="52" t="s">
        <v>238</v>
      </c>
      <c r="O103" s="57">
        <v>15.5</v>
      </c>
      <c r="P103" s="57" t="s">
        <v>21</v>
      </c>
      <c r="Q103" s="57" t="s">
        <v>21</v>
      </c>
      <c r="R103" s="57">
        <v>2.2295805739514347</v>
      </c>
      <c r="S103" s="78">
        <v>142</v>
      </c>
      <c r="T103" s="78">
        <v>97</v>
      </c>
      <c r="U103" s="78" t="s">
        <v>610</v>
      </c>
      <c r="V103" s="78" t="s">
        <v>610</v>
      </c>
      <c r="W103" s="78" t="s">
        <v>610</v>
      </c>
      <c r="X103" s="78" t="s">
        <v>610</v>
      </c>
      <c r="Y103" s="78" t="s">
        <v>610</v>
      </c>
      <c r="Z103" s="78" t="s">
        <v>610</v>
      </c>
      <c r="AA103" s="78" t="s">
        <v>610</v>
      </c>
      <c r="AB103" s="78">
        <v>9.8652749897832184</v>
      </c>
      <c r="AC103" s="78">
        <v>1.3217963777291668</v>
      </c>
      <c r="AD103" s="78" t="s">
        <v>610</v>
      </c>
      <c r="AE103" s="78" t="s">
        <v>610</v>
      </c>
      <c r="AF103" s="78" t="s">
        <v>610</v>
      </c>
      <c r="AG103" s="78" t="s">
        <v>610</v>
      </c>
      <c r="AH103" s="57" t="s">
        <v>610</v>
      </c>
      <c r="AI103" s="89" t="s">
        <v>610</v>
      </c>
      <c r="AJ103" s="78" t="s">
        <v>610</v>
      </c>
      <c r="AK103" s="78">
        <v>1410.7343235390001</v>
      </c>
      <c r="AL103" s="78">
        <v>126.89245226200001</v>
      </c>
      <c r="AM103" s="78" t="s">
        <v>610</v>
      </c>
      <c r="AN103" s="78" t="s">
        <v>610</v>
      </c>
      <c r="AO103" s="78" t="s">
        <v>610</v>
      </c>
      <c r="AP103" s="78" t="s">
        <v>610</v>
      </c>
      <c r="AQ103" s="57" t="s">
        <v>610</v>
      </c>
      <c r="AR103" s="57" t="s">
        <v>610</v>
      </c>
      <c r="AS103" s="78" t="s">
        <v>610</v>
      </c>
      <c r="AT103" s="78" t="s">
        <v>21</v>
      </c>
      <c r="AU103" s="78" t="s">
        <v>21</v>
      </c>
      <c r="AV103" s="78" t="s">
        <v>610</v>
      </c>
      <c r="AW103" s="78" t="s">
        <v>610</v>
      </c>
      <c r="AX103" s="78" t="s">
        <v>610</v>
      </c>
      <c r="AY103" s="78" t="s">
        <v>610</v>
      </c>
      <c r="AZ103" s="58" t="s">
        <v>610</v>
      </c>
      <c r="BA103" s="58" t="s">
        <v>610</v>
      </c>
      <c r="BB103" s="76" t="s">
        <v>610</v>
      </c>
      <c r="BC103" s="66"/>
    </row>
    <row r="104" spans="1:55" s="2" customFormat="1" ht="18" x14ac:dyDescent="0.35">
      <c r="A104" s="34" t="s">
        <v>447</v>
      </c>
      <c r="B104" s="35">
        <v>41801</v>
      </c>
      <c r="C104" s="33" t="s">
        <v>0</v>
      </c>
      <c r="D104" s="33" t="s">
        <v>22</v>
      </c>
      <c r="E104" s="28" t="s">
        <v>239</v>
      </c>
      <c r="F104" s="33">
        <v>20</v>
      </c>
      <c r="G104" s="33"/>
      <c r="H104" s="33"/>
      <c r="I104" s="33" t="s">
        <v>502</v>
      </c>
      <c r="J104" s="33"/>
      <c r="K104" s="33"/>
      <c r="L104" s="33" t="s">
        <v>471</v>
      </c>
      <c r="M104" s="33" t="s">
        <v>240</v>
      </c>
      <c r="N104" s="33" t="s">
        <v>241</v>
      </c>
      <c r="O104" s="36">
        <v>43</v>
      </c>
      <c r="P104" s="36" t="s">
        <v>21</v>
      </c>
      <c r="Q104" s="36" t="s">
        <v>21</v>
      </c>
      <c r="R104" s="36">
        <v>14.3</v>
      </c>
      <c r="S104" s="60">
        <v>6</v>
      </c>
      <c r="T104" s="60">
        <v>6</v>
      </c>
      <c r="U104" s="60" t="s">
        <v>21</v>
      </c>
      <c r="V104" s="60" t="s">
        <v>21</v>
      </c>
      <c r="W104" s="60">
        <v>7</v>
      </c>
      <c r="X104" s="60" t="s">
        <v>21</v>
      </c>
      <c r="Y104" s="60">
        <v>13</v>
      </c>
      <c r="Z104" s="60">
        <v>13</v>
      </c>
      <c r="AA104" s="60">
        <v>10</v>
      </c>
      <c r="AB104" s="60">
        <v>5.593725957446809</v>
      </c>
      <c r="AC104" s="60">
        <v>2.1774949800796812</v>
      </c>
      <c r="AD104" s="60">
        <v>3.1429384179687498</v>
      </c>
      <c r="AE104" s="60">
        <v>8.0452669721115537</v>
      </c>
      <c r="AF104" s="60">
        <v>8.7062052800000007</v>
      </c>
      <c r="AG104" s="60">
        <v>54.132264645888</v>
      </c>
      <c r="AH104" s="60">
        <v>68.137626604789688</v>
      </c>
      <c r="AI104" s="60">
        <v>52.575072969162001</v>
      </c>
      <c r="AJ104" s="60">
        <f>4755.418545924/252</f>
        <v>18.870708515571426</v>
      </c>
      <c r="AK104" s="60">
        <v>788.71536000000003</v>
      </c>
      <c r="AL104" s="60">
        <v>546.55124000000001</v>
      </c>
      <c r="AM104" s="60">
        <v>804.59223499999996</v>
      </c>
      <c r="AN104" s="60">
        <v>2019.3620100000001</v>
      </c>
      <c r="AO104" s="60">
        <v>2176.55132</v>
      </c>
      <c r="AP104" s="60">
        <v>13533.066161471999</v>
      </c>
      <c r="AQ104" s="60">
        <v>17170.681904407</v>
      </c>
      <c r="AR104" s="60">
        <v>13301.493461198001</v>
      </c>
      <c r="AS104" s="91">
        <v>4755.4185459239998</v>
      </c>
      <c r="AT104" s="60">
        <v>0.8</v>
      </c>
      <c r="AU104" s="60">
        <v>1.9550000000000001</v>
      </c>
      <c r="AV104" s="60" t="s">
        <v>21</v>
      </c>
      <c r="AW104" s="60" t="s">
        <v>21</v>
      </c>
      <c r="AX104" s="60" t="s">
        <v>21</v>
      </c>
      <c r="AY104" s="60" t="s">
        <v>21</v>
      </c>
      <c r="AZ104" s="40" t="s">
        <v>21</v>
      </c>
      <c r="BA104" s="40" t="s">
        <v>21</v>
      </c>
      <c r="BB104" s="40" t="s">
        <v>21</v>
      </c>
      <c r="BC104" s="66"/>
    </row>
    <row r="105" spans="1:55" s="2" customFormat="1" ht="18" x14ac:dyDescent="0.35">
      <c r="A105" s="34" t="s">
        <v>447</v>
      </c>
      <c r="B105" s="35">
        <v>41802</v>
      </c>
      <c r="C105" s="33" t="s">
        <v>0</v>
      </c>
      <c r="D105" s="33" t="s">
        <v>8</v>
      </c>
      <c r="E105" s="28" t="s">
        <v>242</v>
      </c>
      <c r="F105" s="33">
        <v>35</v>
      </c>
      <c r="G105" s="33"/>
      <c r="H105" s="33"/>
      <c r="I105" s="33" t="s">
        <v>495</v>
      </c>
      <c r="J105" s="33"/>
      <c r="K105" s="33"/>
      <c r="L105" s="33" t="s">
        <v>471</v>
      </c>
      <c r="M105" s="33" t="s">
        <v>243</v>
      </c>
      <c r="N105" s="33" t="s">
        <v>522</v>
      </c>
      <c r="O105" s="36">
        <v>144.30000000000001</v>
      </c>
      <c r="P105" s="36" t="s">
        <v>21</v>
      </c>
      <c r="Q105" s="36" t="s">
        <v>21</v>
      </c>
      <c r="R105" s="36">
        <v>40.816777041942601</v>
      </c>
      <c r="S105" s="60">
        <v>73</v>
      </c>
      <c r="T105" s="60">
        <v>91</v>
      </c>
      <c r="U105" s="60" t="s">
        <v>21</v>
      </c>
      <c r="V105" s="60" t="s">
        <v>21</v>
      </c>
      <c r="W105" s="60">
        <v>119</v>
      </c>
      <c r="X105" s="60">
        <v>109</v>
      </c>
      <c r="Y105" s="60">
        <v>117</v>
      </c>
      <c r="Z105" s="60">
        <v>128</v>
      </c>
      <c r="AA105" s="60">
        <v>143</v>
      </c>
      <c r="AB105" s="60">
        <v>324.70057692469283</v>
      </c>
      <c r="AC105" s="60">
        <v>224.90826809025498</v>
      </c>
      <c r="AD105" s="60">
        <v>230.15001261210156</v>
      </c>
      <c r="AE105" s="60">
        <v>205.11975011287652</v>
      </c>
      <c r="AF105" s="60">
        <v>205.23088873090401</v>
      </c>
      <c r="AG105" s="60">
        <v>169.76397031893598</v>
      </c>
      <c r="AH105" s="36" t="s">
        <v>21</v>
      </c>
      <c r="AI105" s="90">
        <v>79.275925379766804</v>
      </c>
      <c r="AJ105" s="91">
        <v>17.174219227490202</v>
      </c>
      <c r="AK105" s="60">
        <v>45458.080769456996</v>
      </c>
      <c r="AL105" s="60">
        <v>56451.975290654002</v>
      </c>
      <c r="AM105" s="60">
        <v>58918.403228698</v>
      </c>
      <c r="AN105" s="60">
        <v>51485.057278332002</v>
      </c>
      <c r="AO105" s="60">
        <v>51307.722182726</v>
      </c>
      <c r="AP105" s="60">
        <v>42440.992579733997</v>
      </c>
      <c r="AQ105" s="36" t="s">
        <v>21</v>
      </c>
      <c r="AR105" s="90">
        <v>20056.809121080998</v>
      </c>
      <c r="AS105" s="91">
        <v>4379.4259030099993</v>
      </c>
      <c r="AT105" s="60">
        <v>94212.671500754994</v>
      </c>
      <c r="AU105" s="60">
        <v>150625.91464294001</v>
      </c>
      <c r="AV105" s="60">
        <v>166722</v>
      </c>
      <c r="AW105" s="60">
        <v>174877</v>
      </c>
      <c r="AX105" s="60">
        <v>212240</v>
      </c>
      <c r="AY105" s="60">
        <v>122520</v>
      </c>
      <c r="AZ105" s="40">
        <v>135270</v>
      </c>
      <c r="BA105" s="40">
        <v>53170.419273784304</v>
      </c>
      <c r="BB105" s="91">
        <f>2166600*0.089167</f>
        <v>193189.22219999999</v>
      </c>
      <c r="BC105" s="66"/>
    </row>
    <row r="106" spans="1:55" s="2" customFormat="1" ht="18" x14ac:dyDescent="0.35">
      <c r="A106" s="34" t="s">
        <v>447</v>
      </c>
      <c r="B106" s="35">
        <v>41802</v>
      </c>
      <c r="C106" s="33" t="s">
        <v>0</v>
      </c>
      <c r="D106" s="33" t="s">
        <v>22</v>
      </c>
      <c r="E106" s="28" t="s">
        <v>597</v>
      </c>
      <c r="F106" s="30">
        <v>50</v>
      </c>
      <c r="G106" s="30"/>
      <c r="H106" s="30"/>
      <c r="I106" s="30" t="s">
        <v>496</v>
      </c>
      <c r="J106" s="33"/>
      <c r="K106" s="33"/>
      <c r="L106" s="33" t="s">
        <v>471</v>
      </c>
      <c r="M106" s="33" t="s">
        <v>592</v>
      </c>
      <c r="N106" s="33" t="s">
        <v>244</v>
      </c>
      <c r="O106" s="36">
        <v>73</v>
      </c>
      <c r="P106" s="36" t="s">
        <v>21</v>
      </c>
      <c r="Q106" s="36" t="s">
        <v>21</v>
      </c>
      <c r="R106" s="36">
        <v>4.01</v>
      </c>
      <c r="S106" s="60">
        <v>3</v>
      </c>
      <c r="T106" s="60">
        <v>3</v>
      </c>
      <c r="U106" s="60" t="s">
        <v>21</v>
      </c>
      <c r="V106" s="60" t="s">
        <v>21</v>
      </c>
      <c r="W106" s="60" t="s">
        <v>21</v>
      </c>
      <c r="X106" s="60" t="s">
        <v>21</v>
      </c>
      <c r="Y106" s="60">
        <v>4</v>
      </c>
      <c r="Z106" s="60">
        <v>4</v>
      </c>
      <c r="AA106" s="60">
        <v>3</v>
      </c>
      <c r="AB106" s="60">
        <v>5.2726000142857146</v>
      </c>
      <c r="AC106" s="60">
        <v>13.341680450199204</v>
      </c>
      <c r="AD106" s="60">
        <v>44.944674511718752</v>
      </c>
      <c r="AE106" s="60" t="s">
        <v>21</v>
      </c>
      <c r="AF106" s="60">
        <v>1.3990223999999998</v>
      </c>
      <c r="AG106" s="60">
        <v>34.956020717767998</v>
      </c>
      <c r="AH106" s="60">
        <v>22.051499676408699</v>
      </c>
      <c r="AI106" s="60">
        <v>21.7136225029288</v>
      </c>
      <c r="AJ106" s="91">
        <f>2522.706141329/252</f>
        <v>10.01073865606746</v>
      </c>
      <c r="AK106" s="60">
        <v>738.16400199999998</v>
      </c>
      <c r="AL106" s="60">
        <v>3348.7617930000001</v>
      </c>
      <c r="AM106" s="60">
        <v>11505.836675</v>
      </c>
      <c r="AN106" s="60" t="s">
        <v>21</v>
      </c>
      <c r="AO106" s="60">
        <v>349.75559999999996</v>
      </c>
      <c r="AP106" s="60">
        <v>8739.0051794419996</v>
      </c>
      <c r="AQ106" s="60">
        <v>5556.9779184549998</v>
      </c>
      <c r="AR106" s="60">
        <v>5493.5464932409996</v>
      </c>
      <c r="AS106" s="91">
        <v>2522.7061413289998</v>
      </c>
      <c r="AT106" s="60">
        <v>89.339703125</v>
      </c>
      <c r="AU106" s="60">
        <v>249</v>
      </c>
      <c r="AV106" s="60">
        <v>395.88600000000002</v>
      </c>
      <c r="AW106" s="60" t="s">
        <v>21</v>
      </c>
      <c r="AX106" s="60" t="s">
        <v>21</v>
      </c>
      <c r="AY106" s="60">
        <v>204</v>
      </c>
      <c r="AZ106" s="40">
        <v>185</v>
      </c>
      <c r="BA106" s="40">
        <v>180</v>
      </c>
      <c r="BB106" s="91">
        <f>180*1</f>
        <v>180</v>
      </c>
      <c r="BC106" s="66"/>
    </row>
    <row r="107" spans="1:55" s="2" customFormat="1" ht="18" x14ac:dyDescent="0.35">
      <c r="A107" s="50" t="s">
        <v>447</v>
      </c>
      <c r="B107" s="51">
        <v>41807</v>
      </c>
      <c r="C107" s="52" t="s">
        <v>0</v>
      </c>
      <c r="D107" s="52" t="s">
        <v>8</v>
      </c>
      <c r="E107" s="55" t="s">
        <v>523</v>
      </c>
      <c r="F107" s="52">
        <v>15</v>
      </c>
      <c r="G107" s="52"/>
      <c r="H107" s="52"/>
      <c r="I107" s="52" t="s">
        <v>511</v>
      </c>
      <c r="J107" s="52"/>
      <c r="K107" s="52"/>
      <c r="L107" s="52" t="s">
        <v>471</v>
      </c>
      <c r="M107" s="52" t="s">
        <v>245</v>
      </c>
      <c r="N107" s="52" t="s">
        <v>246</v>
      </c>
      <c r="O107" s="57">
        <v>1460.94</v>
      </c>
      <c r="P107" s="57" t="s">
        <v>21</v>
      </c>
      <c r="Q107" s="57" t="s">
        <v>21</v>
      </c>
      <c r="R107" s="57">
        <v>630</v>
      </c>
      <c r="S107" s="78">
        <v>1167</v>
      </c>
      <c r="T107" s="78">
        <v>1178</v>
      </c>
      <c r="U107" s="78">
        <v>1179</v>
      </c>
      <c r="V107" s="78">
        <v>1096</v>
      </c>
      <c r="W107" s="78" t="s">
        <v>21</v>
      </c>
      <c r="X107" s="78" t="s">
        <v>21</v>
      </c>
      <c r="Y107" s="78" t="s">
        <v>610</v>
      </c>
      <c r="Z107" s="78" t="s">
        <v>610</v>
      </c>
      <c r="AA107" s="78" t="s">
        <v>610</v>
      </c>
      <c r="AB107" s="78">
        <v>4384.9246105259926</v>
      </c>
      <c r="AC107" s="78">
        <v>2967.9492175001797</v>
      </c>
      <c r="AD107" s="78">
        <v>2066.1099936873125</v>
      </c>
      <c r="AE107" s="78">
        <v>3356.3696506890992</v>
      </c>
      <c r="AF107" s="78">
        <v>10308.908157296039</v>
      </c>
      <c r="AG107" s="78" t="s">
        <v>21</v>
      </c>
      <c r="AH107" s="57" t="s">
        <v>610</v>
      </c>
      <c r="AI107" s="57" t="s">
        <v>610</v>
      </c>
      <c r="AJ107" s="78" t="s">
        <v>610</v>
      </c>
      <c r="AK107" s="78">
        <v>600734.67164206097</v>
      </c>
      <c r="AL107" s="78">
        <v>744955.25359254505</v>
      </c>
      <c r="AM107" s="78">
        <v>528924.15838395199</v>
      </c>
      <c r="AN107" s="78">
        <v>842448.78232296393</v>
      </c>
      <c r="AO107" s="78">
        <v>2577227.0393240098</v>
      </c>
      <c r="AP107" s="78" t="s">
        <v>21</v>
      </c>
      <c r="AQ107" s="78" t="s">
        <v>610</v>
      </c>
      <c r="AR107" s="78" t="s">
        <v>610</v>
      </c>
      <c r="AS107" s="78" t="s">
        <v>610</v>
      </c>
      <c r="AT107" s="78">
        <v>523341.43866211001</v>
      </c>
      <c r="AU107" s="78">
        <v>534424.98947394197</v>
      </c>
      <c r="AV107" s="78">
        <v>591406</v>
      </c>
      <c r="AW107" s="78">
        <v>724905</v>
      </c>
      <c r="AX107" s="78" t="s">
        <v>21</v>
      </c>
      <c r="AY107" s="78" t="s">
        <v>21</v>
      </c>
      <c r="AZ107" s="58" t="s">
        <v>610</v>
      </c>
      <c r="BA107" s="58" t="s">
        <v>610</v>
      </c>
      <c r="BB107" s="76" t="s">
        <v>610</v>
      </c>
      <c r="BC107" s="66">
        <v>43405</v>
      </c>
    </row>
    <row r="108" spans="1:55" s="2" customFormat="1" ht="18" x14ac:dyDescent="0.35">
      <c r="A108" s="34" t="s">
        <v>447</v>
      </c>
      <c r="B108" s="35">
        <v>41808</v>
      </c>
      <c r="C108" s="33" t="s">
        <v>0</v>
      </c>
      <c r="D108" s="33" t="s">
        <v>22</v>
      </c>
      <c r="E108" s="28" t="s">
        <v>247</v>
      </c>
      <c r="F108" s="30">
        <v>50</v>
      </c>
      <c r="G108" s="30"/>
      <c r="H108" s="30"/>
      <c r="I108" s="30" t="s">
        <v>496</v>
      </c>
      <c r="J108" s="33"/>
      <c r="K108" s="33"/>
      <c r="L108" s="33" t="s">
        <v>471</v>
      </c>
      <c r="M108" s="33" t="s">
        <v>248</v>
      </c>
      <c r="N108" s="33" t="s">
        <v>249</v>
      </c>
      <c r="O108" s="36">
        <v>41.012212451361869</v>
      </c>
      <c r="P108" s="36" t="s">
        <v>21</v>
      </c>
      <c r="Q108" s="36" t="s">
        <v>21</v>
      </c>
      <c r="R108" s="36">
        <v>1.6666666666666667</v>
      </c>
      <c r="S108" s="60">
        <v>20</v>
      </c>
      <c r="T108" s="60">
        <v>19</v>
      </c>
      <c r="U108" s="60">
        <v>18</v>
      </c>
      <c r="V108" s="60">
        <v>16</v>
      </c>
      <c r="W108" s="60" t="s">
        <v>21</v>
      </c>
      <c r="X108" s="60">
        <v>17</v>
      </c>
      <c r="Y108" s="60">
        <v>23</v>
      </c>
      <c r="Z108" s="60">
        <v>21</v>
      </c>
      <c r="AA108" s="60">
        <v>34</v>
      </c>
      <c r="AB108" s="60">
        <v>11.689183307080881</v>
      </c>
      <c r="AC108" s="60">
        <v>14.690630717338644</v>
      </c>
      <c r="AD108" s="60">
        <v>18.95927876536328</v>
      </c>
      <c r="AE108" s="60">
        <v>94.448232459844618</v>
      </c>
      <c r="AF108" s="60">
        <v>333.385118552824</v>
      </c>
      <c r="AG108" s="60">
        <v>215.393232307848</v>
      </c>
      <c r="AH108" s="60">
        <v>1009.0554484386</v>
      </c>
      <c r="AI108" s="60">
        <v>565.77586804487692</v>
      </c>
      <c r="AJ108" s="91">
        <v>169.45234639616899</v>
      </c>
      <c r="AK108" s="60">
        <v>1589.728929763</v>
      </c>
      <c r="AL108" s="60">
        <v>3687.3483100519998</v>
      </c>
      <c r="AM108" s="60">
        <v>4853.5753639329996</v>
      </c>
      <c r="AN108" s="60">
        <v>23706.506347421</v>
      </c>
      <c r="AO108" s="60">
        <v>83346.279638206004</v>
      </c>
      <c r="AP108" s="60">
        <v>53848.308076961999</v>
      </c>
      <c r="AQ108" s="60">
        <v>254281.97300652799</v>
      </c>
      <c r="AR108" s="60">
        <v>143141.29461535401</v>
      </c>
      <c r="AS108" s="91">
        <v>43210.348331023</v>
      </c>
      <c r="AT108" s="60">
        <v>28.2481945535575</v>
      </c>
      <c r="AU108" s="60">
        <v>19.2390730617375</v>
      </c>
      <c r="AV108" s="60">
        <v>21.401299999999999</v>
      </c>
      <c r="AW108" s="60">
        <v>195.65100000000001</v>
      </c>
      <c r="AX108" s="60">
        <v>76.38</v>
      </c>
      <c r="AY108" s="60">
        <v>102.91</v>
      </c>
      <c r="AZ108" s="40">
        <v>143.78356250395123</v>
      </c>
      <c r="BA108" s="40">
        <v>748.09085086465973</v>
      </c>
      <c r="BB108" s="91">
        <f>7592*0.089167</f>
        <v>676.95586400000002</v>
      </c>
      <c r="BC108" s="66"/>
    </row>
    <row r="109" spans="1:55" s="2" customFormat="1" ht="18" x14ac:dyDescent="0.35">
      <c r="A109" s="34" t="s">
        <v>447</v>
      </c>
      <c r="B109" s="35">
        <v>41808</v>
      </c>
      <c r="C109" s="33" t="s">
        <v>0</v>
      </c>
      <c r="D109" s="33" t="s">
        <v>22</v>
      </c>
      <c r="E109" s="28" t="s">
        <v>250</v>
      </c>
      <c r="F109" s="30">
        <v>50</v>
      </c>
      <c r="G109" s="30"/>
      <c r="H109" s="30"/>
      <c r="I109" s="30" t="s">
        <v>496</v>
      </c>
      <c r="J109" s="33"/>
      <c r="K109" s="33"/>
      <c r="L109" s="33" t="s">
        <v>471</v>
      </c>
      <c r="M109" s="33" t="s">
        <v>251</v>
      </c>
      <c r="N109" s="33" t="s">
        <v>252</v>
      </c>
      <c r="O109" s="36">
        <v>12.495635241801002</v>
      </c>
      <c r="P109" s="36" t="s">
        <v>21</v>
      </c>
      <c r="Q109" s="36" t="s">
        <v>21</v>
      </c>
      <c r="R109" s="36">
        <v>2.5166666666666666</v>
      </c>
      <c r="S109" s="60">
        <v>19</v>
      </c>
      <c r="T109" s="60">
        <v>21</v>
      </c>
      <c r="U109" s="60">
        <v>26</v>
      </c>
      <c r="V109" s="60">
        <v>23</v>
      </c>
      <c r="W109" s="60">
        <v>21</v>
      </c>
      <c r="X109" s="60">
        <v>30</v>
      </c>
      <c r="Y109" s="60">
        <v>31</v>
      </c>
      <c r="Z109" s="60">
        <v>20</v>
      </c>
      <c r="AA109" s="60">
        <v>15</v>
      </c>
      <c r="AB109" s="60">
        <v>111.83903483139706</v>
      </c>
      <c r="AC109" s="60">
        <v>26.453414940856575</v>
      </c>
      <c r="AD109" s="60">
        <v>31.284244479679689</v>
      </c>
      <c r="AE109" s="60">
        <v>37.607123124290837</v>
      </c>
      <c r="AF109" s="60">
        <v>280.52059740725605</v>
      </c>
      <c r="AG109" s="60">
        <v>71.068750281199996</v>
      </c>
      <c r="AH109" s="60">
        <v>24.805929386511899</v>
      </c>
      <c r="AI109" s="60">
        <v>23.519776327802401</v>
      </c>
      <c r="AJ109" s="91">
        <v>5.7411903540196096</v>
      </c>
      <c r="AK109" s="60">
        <v>15210.108737070001</v>
      </c>
      <c r="AL109" s="60">
        <v>6639.8071501550003</v>
      </c>
      <c r="AM109" s="60">
        <v>8008.7665867980004</v>
      </c>
      <c r="AN109" s="60">
        <v>9439.3879041969994</v>
      </c>
      <c r="AO109" s="60">
        <v>70130.149351814005</v>
      </c>
      <c r="AP109" s="60">
        <v>17767.187570300001</v>
      </c>
      <c r="AQ109" s="60">
        <v>6251.0942054009993</v>
      </c>
      <c r="AR109" s="60">
        <v>5950.5034109340004</v>
      </c>
      <c r="AS109" s="91">
        <v>1464.003540275</v>
      </c>
      <c r="AT109" s="60">
        <v>341.83612864421701</v>
      </c>
      <c r="AU109" s="60">
        <v>1462.8108551274399</v>
      </c>
      <c r="AV109" s="60">
        <v>2406.65</v>
      </c>
      <c r="AW109" s="60">
        <v>3661</v>
      </c>
      <c r="AX109" s="60">
        <v>3740</v>
      </c>
      <c r="AY109" s="60">
        <v>2410</v>
      </c>
      <c r="AZ109" s="40">
        <v>3683.6433380488411</v>
      </c>
      <c r="BA109" s="40">
        <v>3470.5621520421737</v>
      </c>
      <c r="BB109" s="91">
        <f>25728*0.089167</f>
        <v>2294.0885760000001</v>
      </c>
      <c r="BC109" s="66"/>
    </row>
    <row r="110" spans="1:55" s="2" customFormat="1" ht="18" x14ac:dyDescent="0.35">
      <c r="A110" s="34" t="s">
        <v>447</v>
      </c>
      <c r="B110" s="35">
        <v>41809</v>
      </c>
      <c r="C110" s="33" t="s">
        <v>0</v>
      </c>
      <c r="D110" s="33" t="s">
        <v>8</v>
      </c>
      <c r="E110" s="28" t="s">
        <v>253</v>
      </c>
      <c r="F110" s="33">
        <v>20</v>
      </c>
      <c r="G110" s="33"/>
      <c r="H110" s="33"/>
      <c r="I110" s="33" t="s">
        <v>502</v>
      </c>
      <c r="J110" s="33"/>
      <c r="K110" s="33"/>
      <c r="L110" s="33" t="s">
        <v>471</v>
      </c>
      <c r="M110" s="33" t="s">
        <v>254</v>
      </c>
      <c r="N110" s="33" t="s">
        <v>255</v>
      </c>
      <c r="O110" s="36">
        <v>96.640116464617364</v>
      </c>
      <c r="P110" s="36" t="s">
        <v>21</v>
      </c>
      <c r="Q110" s="36" t="s">
        <v>21</v>
      </c>
      <c r="R110" s="36">
        <v>46.008869179600886</v>
      </c>
      <c r="S110" s="60">
        <v>60</v>
      </c>
      <c r="T110" s="60">
        <v>70</v>
      </c>
      <c r="U110" s="60">
        <v>57</v>
      </c>
      <c r="V110" s="60">
        <v>70</v>
      </c>
      <c r="W110" s="60">
        <v>66</v>
      </c>
      <c r="X110" s="60">
        <v>70</v>
      </c>
      <c r="Y110" s="60">
        <v>191</v>
      </c>
      <c r="Z110" s="60">
        <v>188</v>
      </c>
      <c r="AA110" s="60">
        <v>217</v>
      </c>
      <c r="AB110" s="60">
        <v>302.63248822594073</v>
      </c>
      <c r="AC110" s="60">
        <v>63.369549350342631</v>
      </c>
      <c r="AD110" s="60">
        <v>56.408709483003904</v>
      </c>
      <c r="AE110" s="60">
        <v>43.993324306617531</v>
      </c>
      <c r="AF110" s="60">
        <v>397.72003125548798</v>
      </c>
      <c r="AG110" s="60">
        <v>255.80854702202399</v>
      </c>
      <c r="AH110" s="60">
        <v>967.92627681248905</v>
      </c>
      <c r="AI110" s="60">
        <v>239.326958322731</v>
      </c>
      <c r="AJ110" s="91">
        <v>150.42792033681201</v>
      </c>
      <c r="AK110" s="60">
        <v>40855.385910502002</v>
      </c>
      <c r="AL110" s="60">
        <v>15905.756886936</v>
      </c>
      <c r="AM110" s="60">
        <v>14440.629627648999</v>
      </c>
      <c r="AN110" s="60">
        <v>11042.324400961001</v>
      </c>
      <c r="AO110" s="60">
        <v>99430.007813871998</v>
      </c>
      <c r="AP110" s="60">
        <v>63952.136755505999</v>
      </c>
      <c r="AQ110" s="60">
        <v>243917.421756747</v>
      </c>
      <c r="AR110" s="60">
        <v>60549.720455650997</v>
      </c>
      <c r="AS110" s="91">
        <v>38359.119685887003</v>
      </c>
      <c r="AT110" s="60">
        <v>10804.0001379275</v>
      </c>
      <c r="AU110" s="60">
        <v>14799.444040333001</v>
      </c>
      <c r="AV110" s="60">
        <v>13398.5</v>
      </c>
      <c r="AW110" s="60">
        <v>15607.3</v>
      </c>
      <c r="AX110" s="60">
        <v>15300</v>
      </c>
      <c r="AY110" s="60">
        <v>17480</v>
      </c>
      <c r="AZ110" s="40">
        <v>16429.751043016149</v>
      </c>
      <c r="BA110" s="40">
        <v>16700.596147213873</v>
      </c>
      <c r="BB110" s="91">
        <f>223560*0.089167</f>
        <v>19934.17452</v>
      </c>
      <c r="BC110" s="66"/>
    </row>
    <row r="111" spans="1:55" s="2" customFormat="1" ht="18" x14ac:dyDescent="0.35">
      <c r="A111" s="34" t="s">
        <v>447</v>
      </c>
      <c r="B111" s="35">
        <v>41809</v>
      </c>
      <c r="C111" s="33" t="s">
        <v>0</v>
      </c>
      <c r="D111" s="33" t="s">
        <v>22</v>
      </c>
      <c r="E111" s="28" t="s">
        <v>256</v>
      </c>
      <c r="F111" s="30">
        <v>50</v>
      </c>
      <c r="G111" s="30"/>
      <c r="H111" s="30"/>
      <c r="I111" s="30" t="s">
        <v>496</v>
      </c>
      <c r="J111" s="33"/>
      <c r="K111" s="33"/>
      <c r="L111" s="33" t="s">
        <v>471</v>
      </c>
      <c r="M111" s="33" t="s">
        <v>257</v>
      </c>
      <c r="N111" s="33" t="s">
        <v>258</v>
      </c>
      <c r="O111" s="36">
        <v>19.406777332062674</v>
      </c>
      <c r="P111" s="36" t="s">
        <v>21</v>
      </c>
      <c r="Q111" s="36" t="s">
        <v>21</v>
      </c>
      <c r="R111" s="36">
        <v>2.4368070953436809</v>
      </c>
      <c r="S111" s="60">
        <v>983</v>
      </c>
      <c r="T111" s="60">
        <v>1432</v>
      </c>
      <c r="U111" s="60">
        <v>1346</v>
      </c>
      <c r="V111" s="60">
        <v>1035</v>
      </c>
      <c r="W111" s="60">
        <v>1373</v>
      </c>
      <c r="X111" s="60">
        <v>1514</v>
      </c>
      <c r="Y111" s="60">
        <v>1876</v>
      </c>
      <c r="Z111" s="60">
        <v>1741</v>
      </c>
      <c r="AA111" s="60">
        <v>2107</v>
      </c>
      <c r="AB111" s="60">
        <v>11.330045932622221</v>
      </c>
      <c r="AC111" s="60">
        <v>17.87063493468526</v>
      </c>
      <c r="AD111" s="60">
        <v>38.953375820128912</v>
      </c>
      <c r="AE111" s="60">
        <v>28.761960281764939</v>
      </c>
      <c r="AF111" s="60">
        <v>148.11281260924</v>
      </c>
      <c r="AG111" s="60">
        <v>100.172162778664</v>
      </c>
      <c r="AH111" s="60">
        <v>75.813547491551589</v>
      </c>
      <c r="AI111" s="60">
        <v>296.548312725541</v>
      </c>
      <c r="AJ111" s="91">
        <v>551.98942518467004</v>
      </c>
      <c r="AK111" s="60">
        <v>1529.556200904</v>
      </c>
      <c r="AL111" s="60">
        <v>4485.5293686060004</v>
      </c>
      <c r="AM111" s="60">
        <v>9972.0642099530014</v>
      </c>
      <c r="AN111" s="60">
        <v>7219.2520307229997</v>
      </c>
      <c r="AO111" s="60">
        <v>37028.203152310001</v>
      </c>
      <c r="AP111" s="60">
        <v>25043.040694666</v>
      </c>
      <c r="AQ111" s="60">
        <v>19105.013967871</v>
      </c>
      <c r="AR111" s="60">
        <v>75026.723119561997</v>
      </c>
      <c r="AS111" s="91">
        <v>140757.303422091</v>
      </c>
      <c r="AT111" s="60">
        <v>108222.46053475801</v>
      </c>
      <c r="AU111" s="60">
        <v>128944.543009334</v>
      </c>
      <c r="AV111" s="60">
        <v>137970.82800000001</v>
      </c>
      <c r="AW111" s="60">
        <v>142188</v>
      </c>
      <c r="AX111" s="60">
        <v>145260</v>
      </c>
      <c r="AY111" s="60">
        <v>195390</v>
      </c>
      <c r="AZ111" s="40">
        <v>205463.65970806664</v>
      </c>
      <c r="BA111" s="40">
        <v>247839.58220426663</v>
      </c>
      <c r="BB111" s="91">
        <f>3549000*0.089167</f>
        <v>316453.68299999996</v>
      </c>
      <c r="BC111" s="66"/>
    </row>
    <row r="112" spans="1:55" s="2" customFormat="1" ht="18" x14ac:dyDescent="0.35">
      <c r="A112" s="34" t="s">
        <v>447</v>
      </c>
      <c r="B112" s="35">
        <v>41817</v>
      </c>
      <c r="C112" s="33" t="s">
        <v>0</v>
      </c>
      <c r="D112" s="33" t="s">
        <v>8</v>
      </c>
      <c r="E112" s="28" t="s">
        <v>259</v>
      </c>
      <c r="F112" s="33">
        <v>45</v>
      </c>
      <c r="G112" s="33"/>
      <c r="H112" s="33"/>
      <c r="I112" s="33" t="s">
        <v>513</v>
      </c>
      <c r="J112" s="33"/>
      <c r="K112" s="33"/>
      <c r="L112" s="33" t="s">
        <v>471</v>
      </c>
      <c r="M112" s="33" t="s">
        <v>260</v>
      </c>
      <c r="N112" s="33" t="s">
        <v>261</v>
      </c>
      <c r="O112" s="36">
        <v>311.88</v>
      </c>
      <c r="P112" s="36" t="s">
        <v>21</v>
      </c>
      <c r="Q112" s="36" t="s">
        <v>21</v>
      </c>
      <c r="R112" s="36">
        <v>147.76931447225246</v>
      </c>
      <c r="S112" s="60">
        <v>1660</v>
      </c>
      <c r="T112" s="60">
        <v>1670</v>
      </c>
      <c r="U112" s="60">
        <v>1680</v>
      </c>
      <c r="V112" s="60">
        <v>3000</v>
      </c>
      <c r="W112" s="60">
        <v>2264</v>
      </c>
      <c r="X112" s="60">
        <v>3005</v>
      </c>
      <c r="Y112" s="60">
        <v>3000</v>
      </c>
      <c r="Z112" s="60">
        <v>3066</v>
      </c>
      <c r="AA112" s="60">
        <v>3294</v>
      </c>
      <c r="AB112" s="60">
        <v>1354.363707404769</v>
      </c>
      <c r="AC112" s="60">
        <v>884.97435596415937</v>
      </c>
      <c r="AD112" s="60">
        <v>845.69891037176956</v>
      </c>
      <c r="AE112" s="60">
        <v>738.17683707198012</v>
      </c>
      <c r="AF112" s="60">
        <v>1056.5394647916801</v>
      </c>
      <c r="AG112" s="60">
        <v>1045.8263287406801</v>
      </c>
      <c r="AH112" s="60">
        <v>741.10844915181701</v>
      </c>
      <c r="AI112" s="60">
        <v>1639.36223711652</v>
      </c>
      <c r="AJ112" s="91">
        <v>874.42722206937606</v>
      </c>
      <c r="AK112" s="60">
        <v>176067.28196261998</v>
      </c>
      <c r="AL112" s="60">
        <v>222128.563347004</v>
      </c>
      <c r="AM112" s="60">
        <v>216498.92105517301</v>
      </c>
      <c r="AN112" s="60">
        <v>185282.38610506701</v>
      </c>
      <c r="AO112" s="60">
        <v>264134.86619792</v>
      </c>
      <c r="AP112" s="60">
        <v>261456.58218517</v>
      </c>
      <c r="AQ112" s="60">
        <v>186759.32918625799</v>
      </c>
      <c r="AR112" s="60">
        <v>414758.64599048003</v>
      </c>
      <c r="AS112" s="91">
        <v>222978.94162769101</v>
      </c>
      <c r="AT112" s="60">
        <v>578945.09864785196</v>
      </c>
      <c r="AU112" s="60">
        <v>579619.85342249298</v>
      </c>
      <c r="AV112" s="60">
        <v>622976</v>
      </c>
      <c r="AW112" s="60">
        <v>721340</v>
      </c>
      <c r="AX112" s="60">
        <v>736920</v>
      </c>
      <c r="AY112" s="60">
        <v>934660</v>
      </c>
      <c r="AZ112" s="40">
        <v>947751.06849421433</v>
      </c>
      <c r="BA112" s="40">
        <v>995319.50534561754</v>
      </c>
      <c r="BB112" s="91">
        <f>12119000*0.089167</f>
        <v>1080614.8729999999</v>
      </c>
      <c r="BC112" s="66"/>
    </row>
    <row r="113" spans="1:55" s="2" customFormat="1" ht="18" x14ac:dyDescent="0.35">
      <c r="A113" s="34" t="s">
        <v>447</v>
      </c>
      <c r="B113" s="35">
        <v>41851</v>
      </c>
      <c r="C113" s="33" t="s">
        <v>0</v>
      </c>
      <c r="D113" s="33" t="s">
        <v>22</v>
      </c>
      <c r="E113" s="28" t="s">
        <v>262</v>
      </c>
      <c r="F113" s="33">
        <v>20</v>
      </c>
      <c r="G113" s="33"/>
      <c r="H113" s="33"/>
      <c r="I113" s="33" t="s">
        <v>502</v>
      </c>
      <c r="J113" s="33"/>
      <c r="K113" s="33"/>
      <c r="L113" s="33" t="s">
        <v>471</v>
      </c>
      <c r="M113" s="33" t="s">
        <v>263</v>
      </c>
      <c r="N113" s="33" t="s">
        <v>264</v>
      </c>
      <c r="O113" s="36">
        <v>14.9</v>
      </c>
      <c r="P113" s="36" t="s">
        <v>21</v>
      </c>
      <c r="Q113" s="36" t="s">
        <v>21</v>
      </c>
      <c r="R113" s="36">
        <v>3.7378114842903574</v>
      </c>
      <c r="S113" s="60">
        <v>1</v>
      </c>
      <c r="T113" s="60">
        <v>2</v>
      </c>
      <c r="U113" s="60" t="s">
        <v>21</v>
      </c>
      <c r="V113" s="60">
        <v>1</v>
      </c>
      <c r="W113" s="60">
        <v>1</v>
      </c>
      <c r="X113" s="60">
        <v>1</v>
      </c>
      <c r="Y113" s="60">
        <v>3</v>
      </c>
      <c r="Z113" s="60">
        <v>6</v>
      </c>
      <c r="AA113" s="60">
        <v>6</v>
      </c>
      <c r="AB113" s="60">
        <v>32.114706126301883</v>
      </c>
      <c r="AC113" s="60">
        <v>47.959414382896412</v>
      </c>
      <c r="AD113" s="60">
        <v>27.537074286878905</v>
      </c>
      <c r="AE113" s="60">
        <v>60.574303505597605</v>
      </c>
      <c r="AF113" s="60">
        <v>134.977192664032</v>
      </c>
      <c r="AG113" s="60">
        <v>92.501193112536001</v>
      </c>
      <c r="AH113" s="60">
        <v>119.78184219330601</v>
      </c>
      <c r="AI113" s="60">
        <v>131.13911642124899</v>
      </c>
      <c r="AJ113" s="91">
        <v>26.185751382505899</v>
      </c>
      <c r="AK113" s="60">
        <v>3404.1588493879999</v>
      </c>
      <c r="AL113" s="60">
        <v>12037.813010107</v>
      </c>
      <c r="AM113" s="60">
        <v>7049.4910174409997</v>
      </c>
      <c r="AN113" s="60">
        <v>15204.150179904998</v>
      </c>
      <c r="AO113" s="60">
        <v>33744.298166008004</v>
      </c>
      <c r="AP113" s="60">
        <v>23125.298278134</v>
      </c>
      <c r="AQ113" s="60">
        <v>30185.024232713</v>
      </c>
      <c r="AR113" s="60">
        <v>33178.196454575998</v>
      </c>
      <c r="AS113" s="91">
        <v>6677.3666025390003</v>
      </c>
      <c r="AT113" s="60" t="s">
        <v>21</v>
      </c>
      <c r="AU113" s="60" t="s">
        <v>21</v>
      </c>
      <c r="AV113" s="60" t="s">
        <v>21</v>
      </c>
      <c r="AW113" s="60">
        <v>104</v>
      </c>
      <c r="AX113" s="60">
        <v>784</v>
      </c>
      <c r="AY113" s="60" t="s">
        <v>21</v>
      </c>
      <c r="AZ113" s="40">
        <v>32.894780546328363</v>
      </c>
      <c r="BA113" s="40">
        <v>350.19953687737103</v>
      </c>
      <c r="BB113" s="91">
        <f>1888*0.089167</f>
        <v>168.347296</v>
      </c>
      <c r="BC113" s="66"/>
    </row>
    <row r="114" spans="1:55" s="2" customFormat="1" ht="18" x14ac:dyDescent="0.35">
      <c r="A114" s="34" t="s">
        <v>447</v>
      </c>
      <c r="B114" s="35">
        <v>41856</v>
      </c>
      <c r="C114" s="33" t="s">
        <v>17</v>
      </c>
      <c r="D114" s="33" t="s">
        <v>22</v>
      </c>
      <c r="E114" s="28" t="s">
        <v>265</v>
      </c>
      <c r="F114" s="33">
        <v>30</v>
      </c>
      <c r="G114" s="33"/>
      <c r="H114" s="33"/>
      <c r="I114" s="33" t="s">
        <v>500</v>
      </c>
      <c r="J114" s="33"/>
      <c r="K114" s="33"/>
      <c r="L114" s="33" t="s">
        <v>471</v>
      </c>
      <c r="M114" s="33" t="s">
        <v>266</v>
      </c>
      <c r="N114" s="33" t="s">
        <v>267</v>
      </c>
      <c r="O114" s="36">
        <v>15.5</v>
      </c>
      <c r="P114" s="36" t="s">
        <v>21</v>
      </c>
      <c r="Q114" s="36" t="s">
        <v>21</v>
      </c>
      <c r="R114" s="36">
        <v>14.099783080260302</v>
      </c>
      <c r="S114" s="60">
        <v>22</v>
      </c>
      <c r="T114" s="60">
        <v>24</v>
      </c>
      <c r="U114" s="60">
        <v>22</v>
      </c>
      <c r="V114" s="60">
        <v>25</v>
      </c>
      <c r="W114" s="60">
        <v>25</v>
      </c>
      <c r="X114" s="60">
        <v>24</v>
      </c>
      <c r="Y114" s="60">
        <v>65</v>
      </c>
      <c r="Z114" s="60">
        <v>11</v>
      </c>
      <c r="AA114" s="60">
        <v>11</v>
      </c>
      <c r="AB114" s="60">
        <v>24.408468716980583</v>
      </c>
      <c r="AC114" s="60">
        <v>3.2458205608605581</v>
      </c>
      <c r="AD114" s="60">
        <v>28.389957834761717</v>
      </c>
      <c r="AE114" s="60">
        <v>80.376557635824696</v>
      </c>
      <c r="AF114" s="60">
        <v>75.699865091839996</v>
      </c>
      <c r="AG114" s="60">
        <v>84.365283087464007</v>
      </c>
      <c r="AH114" s="60">
        <v>2.3138977426057701</v>
      </c>
      <c r="AI114" s="60">
        <v>4.58558658830216</v>
      </c>
      <c r="AJ114" s="91">
        <v>0.67139358554902007</v>
      </c>
      <c r="AK114" s="60">
        <v>2514.0722778489999</v>
      </c>
      <c r="AL114" s="60">
        <v>814.7009607760001</v>
      </c>
      <c r="AM114" s="60">
        <v>7267.8292056989994</v>
      </c>
      <c r="AN114" s="60">
        <v>20174.515966592</v>
      </c>
      <c r="AO114" s="60">
        <v>18924.966272959999</v>
      </c>
      <c r="AP114" s="60">
        <v>21091.320771866001</v>
      </c>
      <c r="AQ114" s="60">
        <v>240.645365231</v>
      </c>
      <c r="AR114" s="60">
        <v>637.39653577399997</v>
      </c>
      <c r="AS114" s="91">
        <v>171.205364315</v>
      </c>
      <c r="AT114" s="60">
        <v>15022.56</v>
      </c>
      <c r="AU114" s="60">
        <v>25374.166000000001</v>
      </c>
      <c r="AV114" s="60">
        <v>34225.116999999998</v>
      </c>
      <c r="AW114" s="60">
        <v>18475</v>
      </c>
      <c r="AX114" s="60">
        <v>39580</v>
      </c>
      <c r="AY114" s="60">
        <v>62400</v>
      </c>
      <c r="AZ114" s="40">
        <v>109440</v>
      </c>
      <c r="BA114" s="40">
        <v>15701</v>
      </c>
      <c r="BB114" s="91">
        <v>19730</v>
      </c>
      <c r="BC114" s="66"/>
    </row>
    <row r="115" spans="1:55" s="2" customFormat="1" ht="18" x14ac:dyDescent="0.35">
      <c r="A115" s="50" t="s">
        <v>447</v>
      </c>
      <c r="B115" s="51">
        <v>41886</v>
      </c>
      <c r="C115" s="52" t="s">
        <v>17</v>
      </c>
      <c r="D115" s="52" t="s">
        <v>22</v>
      </c>
      <c r="E115" s="55" t="s">
        <v>562</v>
      </c>
      <c r="F115" s="43">
        <v>50</v>
      </c>
      <c r="G115" s="43"/>
      <c r="H115" s="43"/>
      <c r="I115" s="43" t="s">
        <v>496</v>
      </c>
      <c r="J115" s="52"/>
      <c r="K115" s="52"/>
      <c r="L115" s="52" t="s">
        <v>471</v>
      </c>
      <c r="M115" s="52" t="s">
        <v>268</v>
      </c>
      <c r="N115" s="52" t="s">
        <v>269</v>
      </c>
      <c r="O115" s="57">
        <v>40.1</v>
      </c>
      <c r="P115" s="57" t="s">
        <v>21</v>
      </c>
      <c r="Q115" s="57" t="s">
        <v>21</v>
      </c>
      <c r="R115" s="57">
        <v>1.9978284473398475</v>
      </c>
      <c r="S115" s="78" t="s">
        <v>21</v>
      </c>
      <c r="T115" s="78" t="s">
        <v>21</v>
      </c>
      <c r="U115" s="78" t="s">
        <v>21</v>
      </c>
      <c r="V115" s="78">
        <v>500</v>
      </c>
      <c r="W115" s="78" t="s">
        <v>21</v>
      </c>
      <c r="X115" s="78" t="s">
        <v>21</v>
      </c>
      <c r="Y115" s="78" t="s">
        <v>21</v>
      </c>
      <c r="Z115" s="78" t="s">
        <v>610</v>
      </c>
      <c r="AA115" s="78" t="s">
        <v>610</v>
      </c>
      <c r="AB115" s="78">
        <v>1.5849070370370368</v>
      </c>
      <c r="AC115" s="78">
        <v>0.61307239043824713</v>
      </c>
      <c r="AD115" s="78">
        <v>0.279224296875</v>
      </c>
      <c r="AE115" s="78">
        <v>0.74443475298804773</v>
      </c>
      <c r="AF115" s="78">
        <v>0.66324152000000003</v>
      </c>
      <c r="AG115" s="78">
        <v>9.7951263999999996E-2</v>
      </c>
      <c r="AH115" s="78">
        <v>101.27688757272701</v>
      </c>
      <c r="AI115" s="78" t="s">
        <v>610</v>
      </c>
      <c r="AJ115" s="78" t="s">
        <v>610</v>
      </c>
      <c r="AK115" s="78">
        <v>128.37746999999999</v>
      </c>
      <c r="AL115" s="78">
        <v>153.88117000000003</v>
      </c>
      <c r="AM115" s="78">
        <v>71.48142</v>
      </c>
      <c r="AN115" s="78">
        <v>186.85312299999998</v>
      </c>
      <c r="AO115" s="78">
        <v>165.81038000000001</v>
      </c>
      <c r="AP115" s="78">
        <v>24.487815999999999</v>
      </c>
      <c r="AQ115" s="78">
        <v>5570.2288165</v>
      </c>
      <c r="AR115" s="78" t="s">
        <v>610</v>
      </c>
      <c r="AS115" s="78" t="s">
        <v>610</v>
      </c>
      <c r="AT115" s="78" t="s">
        <v>21</v>
      </c>
      <c r="AU115" s="78" t="s">
        <v>21</v>
      </c>
      <c r="AV115" s="78">
        <v>70171.028000000006</v>
      </c>
      <c r="AW115" s="78">
        <v>64311.114000000001</v>
      </c>
      <c r="AX115" s="78" t="s">
        <v>21</v>
      </c>
      <c r="AY115" s="78" t="s">
        <v>21</v>
      </c>
      <c r="AZ115" s="58" t="s">
        <v>21</v>
      </c>
      <c r="BA115" s="58" t="s">
        <v>610</v>
      </c>
      <c r="BB115" s="76" t="s">
        <v>610</v>
      </c>
      <c r="BC115" s="66">
        <v>44043</v>
      </c>
    </row>
    <row r="116" spans="1:55" s="2" customFormat="1" ht="18" x14ac:dyDescent="0.35">
      <c r="A116" s="34" t="s">
        <v>447</v>
      </c>
      <c r="B116" s="35">
        <v>41900</v>
      </c>
      <c r="C116" s="33" t="s">
        <v>0</v>
      </c>
      <c r="D116" s="33" t="s">
        <v>22</v>
      </c>
      <c r="E116" s="28" t="s">
        <v>270</v>
      </c>
      <c r="F116" s="30">
        <v>10</v>
      </c>
      <c r="G116" s="30"/>
      <c r="H116" s="30"/>
      <c r="I116" s="30" t="s">
        <v>490</v>
      </c>
      <c r="J116" s="33"/>
      <c r="K116" s="33"/>
      <c r="L116" s="33" t="s">
        <v>471</v>
      </c>
      <c r="M116" s="33" t="s">
        <v>271</v>
      </c>
      <c r="N116" s="33" t="s">
        <v>272</v>
      </c>
      <c r="O116" s="36">
        <v>16.7</v>
      </c>
      <c r="P116" s="36" t="s">
        <v>21</v>
      </c>
      <c r="Q116" s="36" t="s">
        <v>21</v>
      </c>
      <c r="R116" s="36">
        <v>4.885993485342019</v>
      </c>
      <c r="S116" s="60">
        <v>48</v>
      </c>
      <c r="T116" s="60">
        <v>52</v>
      </c>
      <c r="U116" s="60">
        <v>42</v>
      </c>
      <c r="V116" s="60">
        <v>55</v>
      </c>
      <c r="W116" s="60">
        <v>55</v>
      </c>
      <c r="X116" s="60">
        <v>55</v>
      </c>
      <c r="Y116" s="60">
        <v>61</v>
      </c>
      <c r="Z116" s="60">
        <v>63</v>
      </c>
      <c r="AA116" s="60">
        <v>79</v>
      </c>
      <c r="AB116" s="60">
        <v>18.59242783074648</v>
      </c>
      <c r="AC116" s="60">
        <v>114.3659221184223</v>
      </c>
      <c r="AD116" s="60">
        <v>36.730251902796873</v>
      </c>
      <c r="AE116" s="60">
        <v>42.927727597318729</v>
      </c>
      <c r="AF116" s="60">
        <v>30.080303241543998</v>
      </c>
      <c r="AG116" s="60">
        <v>25.719295722359998</v>
      </c>
      <c r="AH116" s="60">
        <v>20.765204346689302</v>
      </c>
      <c r="AI116" s="60">
        <v>106.85512391824899</v>
      </c>
      <c r="AJ116" s="91">
        <v>37.6357940917216</v>
      </c>
      <c r="AK116" s="60">
        <v>1320.062375983</v>
      </c>
      <c r="AL116" s="60">
        <v>28705.846451723999</v>
      </c>
      <c r="AM116" s="60">
        <v>9402.9444871159994</v>
      </c>
      <c r="AN116" s="60">
        <v>10774.859626927</v>
      </c>
      <c r="AO116" s="60">
        <v>7520.0758103859998</v>
      </c>
      <c r="AP116" s="60">
        <v>6429.8239305899997</v>
      </c>
      <c r="AQ116" s="60">
        <v>5212.0662910190003</v>
      </c>
      <c r="AR116" s="60">
        <v>27034.346351316999</v>
      </c>
      <c r="AS116" s="91">
        <v>9597.1274933889999</v>
      </c>
      <c r="AT116" s="60">
        <v>4174.24779984612</v>
      </c>
      <c r="AU116" s="60">
        <v>5731.4267488308396</v>
      </c>
      <c r="AV116" s="60">
        <v>5663.3760000000002</v>
      </c>
      <c r="AW116" s="60">
        <v>6477.7439999999997</v>
      </c>
      <c r="AX116" s="60">
        <v>6480</v>
      </c>
      <c r="AY116" s="60">
        <v>7140</v>
      </c>
      <c r="AZ116" s="40">
        <v>8043.8703362621627</v>
      </c>
      <c r="BA116" s="40">
        <v>8312.9526531014435</v>
      </c>
      <c r="BB116" s="91">
        <f>101262*0.089167</f>
        <v>9029.2287539999998</v>
      </c>
      <c r="BC116" s="66"/>
    </row>
    <row r="117" spans="1:55" s="2" customFormat="1" ht="18" x14ac:dyDescent="0.35">
      <c r="A117" s="34" t="s">
        <v>447</v>
      </c>
      <c r="B117" s="35">
        <v>41908</v>
      </c>
      <c r="C117" s="33" t="s">
        <v>0</v>
      </c>
      <c r="D117" s="33" t="s">
        <v>8</v>
      </c>
      <c r="E117" s="28" t="s">
        <v>273</v>
      </c>
      <c r="F117" s="30">
        <v>50</v>
      </c>
      <c r="G117" s="30"/>
      <c r="H117" s="30"/>
      <c r="I117" s="30" t="s">
        <v>496</v>
      </c>
      <c r="J117" s="33"/>
      <c r="K117" s="33"/>
      <c r="L117" s="33" t="s">
        <v>471</v>
      </c>
      <c r="M117" s="33" t="s">
        <v>274</v>
      </c>
      <c r="N117" s="33" t="s">
        <v>275</v>
      </c>
      <c r="O117" s="36">
        <v>406.74</v>
      </c>
      <c r="P117" s="36" t="s">
        <v>21</v>
      </c>
      <c r="Q117" s="36" t="s">
        <v>21</v>
      </c>
      <c r="R117" s="36">
        <v>278.78128400435259</v>
      </c>
      <c r="S117" s="60">
        <v>3340</v>
      </c>
      <c r="T117" s="60">
        <v>3370</v>
      </c>
      <c r="U117" s="60">
        <v>3741</v>
      </c>
      <c r="V117" s="60">
        <v>4000</v>
      </c>
      <c r="W117" s="60">
        <v>4361</v>
      </c>
      <c r="X117" s="60">
        <v>4500</v>
      </c>
      <c r="Y117" s="60">
        <v>4632</v>
      </c>
      <c r="Z117" s="60">
        <v>4585</v>
      </c>
      <c r="AA117" s="60">
        <v>4900</v>
      </c>
      <c r="AB117" s="60">
        <v>3294.9999067455847</v>
      </c>
      <c r="AC117" s="60">
        <v>3009.8525593645063</v>
      </c>
      <c r="AD117" s="60">
        <v>1833.563049039918</v>
      </c>
      <c r="AE117" s="60">
        <v>2454.480473472554</v>
      </c>
      <c r="AF117" s="60">
        <v>3320.2706370759201</v>
      </c>
      <c r="AG117" s="60">
        <v>2311.8711064115519</v>
      </c>
      <c r="AH117" s="60">
        <v>1805.6342339371502</v>
      </c>
      <c r="AI117" s="60">
        <v>1894.0734169853699</v>
      </c>
      <c r="AJ117" s="91">
        <v>1566.2569821961399</v>
      </c>
      <c r="AK117" s="60">
        <v>214174.99393846301</v>
      </c>
      <c r="AL117" s="60">
        <v>755472.99240049103</v>
      </c>
      <c r="AM117" s="60">
        <v>469392.14055421902</v>
      </c>
      <c r="AN117" s="60">
        <v>616074.59884161106</v>
      </c>
      <c r="AO117" s="60">
        <v>830067.65926898003</v>
      </c>
      <c r="AP117" s="60">
        <v>577967.77660288801</v>
      </c>
      <c r="AQ117" s="60">
        <v>455019.82695216202</v>
      </c>
      <c r="AR117" s="60">
        <v>479200.57449729904</v>
      </c>
      <c r="AS117" s="91">
        <v>399395.53046001599</v>
      </c>
      <c r="AT117" s="60">
        <v>540320.92060024198</v>
      </c>
      <c r="AU117" s="60">
        <v>557943.81742514996</v>
      </c>
      <c r="AV117" s="60">
        <v>592179</v>
      </c>
      <c r="AW117" s="60">
        <v>683764</v>
      </c>
      <c r="AX117" s="60">
        <v>661170</v>
      </c>
      <c r="AY117" s="60">
        <v>626570</v>
      </c>
      <c r="AZ117" s="40">
        <v>636995.50688090012</v>
      </c>
      <c r="BA117" s="40">
        <v>761186.38222397398</v>
      </c>
      <c r="BB117" s="91">
        <f>9546800*0.089167</f>
        <v>851259.51559999993</v>
      </c>
      <c r="BC117" s="66"/>
    </row>
    <row r="118" spans="1:55" s="2" customFormat="1" ht="18" x14ac:dyDescent="0.35">
      <c r="A118" s="34" t="s">
        <v>447</v>
      </c>
      <c r="B118" s="35">
        <v>41914</v>
      </c>
      <c r="C118" s="33" t="s">
        <v>0</v>
      </c>
      <c r="D118" s="33" t="s">
        <v>22</v>
      </c>
      <c r="E118" s="28" t="s">
        <v>599</v>
      </c>
      <c r="F118" s="30">
        <v>10</v>
      </c>
      <c r="G118" s="30"/>
      <c r="H118" s="30"/>
      <c r="I118" s="30" t="s">
        <v>490</v>
      </c>
      <c r="J118" s="33"/>
      <c r="K118" s="33"/>
      <c r="L118" s="33" t="s">
        <v>471</v>
      </c>
      <c r="M118" s="33" t="s">
        <v>595</v>
      </c>
      <c r="N118" s="33" t="s">
        <v>594</v>
      </c>
      <c r="O118" s="36">
        <v>2.1750310000000002</v>
      </c>
      <c r="P118" s="36" t="s">
        <v>21</v>
      </c>
      <c r="Q118" s="36" t="s">
        <v>21</v>
      </c>
      <c r="R118" s="36">
        <v>1.098901098901099</v>
      </c>
      <c r="S118" s="60">
        <v>7</v>
      </c>
      <c r="T118" s="60">
        <v>7</v>
      </c>
      <c r="U118" s="60" t="s">
        <v>21</v>
      </c>
      <c r="V118" s="60" t="s">
        <v>21</v>
      </c>
      <c r="W118" s="60" t="s">
        <v>21</v>
      </c>
      <c r="X118" s="60">
        <v>4</v>
      </c>
      <c r="Y118" s="60">
        <v>3</v>
      </c>
      <c r="Z118" s="60">
        <v>3</v>
      </c>
      <c r="AA118" s="60" t="s">
        <v>21</v>
      </c>
      <c r="AB118" s="60">
        <v>10.53939344262295</v>
      </c>
      <c r="AC118" s="60">
        <v>4.6949721115537857</v>
      </c>
      <c r="AD118" s="60" t="s">
        <v>21</v>
      </c>
      <c r="AE118" s="60" t="s">
        <v>21</v>
      </c>
      <c r="AF118" s="60" t="s">
        <v>21</v>
      </c>
      <c r="AG118" s="60">
        <v>8.1327062544879993</v>
      </c>
      <c r="AH118" s="60">
        <v>15.3659075315714</v>
      </c>
      <c r="AI118" s="60">
        <v>249.244271681372</v>
      </c>
      <c r="AJ118" s="60" t="s">
        <v>21</v>
      </c>
      <c r="AK118" s="60">
        <v>642.90300000000002</v>
      </c>
      <c r="AL118" s="60">
        <v>1178.4380000000001</v>
      </c>
      <c r="AM118" s="60" t="s">
        <v>21</v>
      </c>
      <c r="AN118" s="60" t="s">
        <v>21</v>
      </c>
      <c r="AO118" s="60" t="s">
        <v>21</v>
      </c>
      <c r="AP118" s="60">
        <v>2033.176563622</v>
      </c>
      <c r="AQ118" s="60">
        <v>3872.2086979559999</v>
      </c>
      <c r="AR118" s="60">
        <v>63058.800735386998</v>
      </c>
      <c r="AS118" s="60" t="s">
        <v>21</v>
      </c>
      <c r="AT118" s="60" t="s">
        <v>21</v>
      </c>
      <c r="AU118" s="60" t="s">
        <v>21</v>
      </c>
      <c r="AV118" s="60" t="s">
        <v>21</v>
      </c>
      <c r="AW118" s="60" t="s">
        <v>21</v>
      </c>
      <c r="AX118" s="60" t="s">
        <v>21</v>
      </c>
      <c r="AY118" s="60">
        <v>124.64</v>
      </c>
      <c r="AZ118" s="40">
        <v>52.906534822864707</v>
      </c>
      <c r="BA118" s="40">
        <v>35.421983544366164</v>
      </c>
      <c r="BB118" s="40" t="s">
        <v>21</v>
      </c>
      <c r="BC118" s="66"/>
    </row>
    <row r="119" spans="1:55" s="2" customFormat="1" ht="18" x14ac:dyDescent="0.35">
      <c r="A119" s="34" t="s">
        <v>447</v>
      </c>
      <c r="B119" s="35">
        <v>41922</v>
      </c>
      <c r="C119" s="33" t="s">
        <v>0</v>
      </c>
      <c r="D119" s="33" t="s">
        <v>8</v>
      </c>
      <c r="E119" s="28" t="s">
        <v>276</v>
      </c>
      <c r="F119" s="33">
        <v>40</v>
      </c>
      <c r="G119" s="33"/>
      <c r="H119" s="33"/>
      <c r="I119" s="33" t="s">
        <v>493</v>
      </c>
      <c r="J119" s="33"/>
      <c r="K119" s="33"/>
      <c r="L119" s="33" t="s">
        <v>471</v>
      </c>
      <c r="M119" s="33" t="s">
        <v>277</v>
      </c>
      <c r="N119" s="33" t="s">
        <v>278</v>
      </c>
      <c r="O119" s="36">
        <v>354.51299999999998</v>
      </c>
      <c r="P119" s="36" t="s">
        <v>21</v>
      </c>
      <c r="Q119" s="36" t="s">
        <v>21</v>
      </c>
      <c r="R119" s="36">
        <v>238.97379912663754</v>
      </c>
      <c r="S119" s="60">
        <v>952</v>
      </c>
      <c r="T119" s="60">
        <v>964</v>
      </c>
      <c r="U119" s="60">
        <v>1154</v>
      </c>
      <c r="V119" s="60">
        <v>1568</v>
      </c>
      <c r="W119" s="60">
        <v>1568</v>
      </c>
      <c r="X119" s="60">
        <v>1777</v>
      </c>
      <c r="Y119" s="60">
        <v>2645</v>
      </c>
      <c r="Z119" s="60">
        <v>2648</v>
      </c>
      <c r="AA119" s="60">
        <v>2667</v>
      </c>
      <c r="AB119" s="60">
        <v>2261.7288615867274</v>
      </c>
      <c r="AC119" s="60">
        <v>2381.1590849803624</v>
      </c>
      <c r="AD119" s="60">
        <v>2669.6523921061562</v>
      </c>
      <c r="AE119" s="60">
        <v>2488.2779121371509</v>
      </c>
      <c r="AF119" s="60" t="s">
        <v>21</v>
      </c>
      <c r="AG119" s="60">
        <v>3027.0503073962159</v>
      </c>
      <c r="AH119" s="60">
        <v>1948.8277962638001</v>
      </c>
      <c r="AI119" s="60">
        <v>3241.5923009464</v>
      </c>
      <c r="AJ119" s="91">
        <v>1832.7323336142699</v>
      </c>
      <c r="AK119" s="60">
        <v>124395.08738727</v>
      </c>
      <c r="AL119" s="60">
        <v>597670.93033007102</v>
      </c>
      <c r="AM119" s="60">
        <v>683431.01237917598</v>
      </c>
      <c r="AN119" s="60">
        <v>624557.75594642491</v>
      </c>
      <c r="AO119" s="60" t="s">
        <v>21</v>
      </c>
      <c r="AP119" s="60">
        <v>756762.57684905396</v>
      </c>
      <c r="AQ119" s="60">
        <v>491104.60465847701</v>
      </c>
      <c r="AR119" s="60">
        <v>820122.85213943897</v>
      </c>
      <c r="AS119" s="91">
        <v>467346.74507163902</v>
      </c>
      <c r="AT119" s="60">
        <v>520887.89325157797</v>
      </c>
      <c r="AU119" s="60">
        <v>587219.27702104102</v>
      </c>
      <c r="AV119" s="60">
        <v>752386</v>
      </c>
      <c r="AW119" s="60">
        <v>1161620</v>
      </c>
      <c r="AX119" s="60">
        <v>1190000</v>
      </c>
      <c r="AY119" s="60">
        <v>1130000</v>
      </c>
      <c r="AZ119" s="40">
        <v>1049581.8674028483</v>
      </c>
      <c r="BA119" s="40">
        <v>1786470.9070305957</v>
      </c>
      <c r="BB119" s="91">
        <f>24492000*0.089167</f>
        <v>2183878.1639999999</v>
      </c>
      <c r="BC119" s="66"/>
    </row>
    <row r="120" spans="1:55" s="2" customFormat="1" ht="18" x14ac:dyDescent="0.35">
      <c r="A120" s="34" t="s">
        <v>447</v>
      </c>
      <c r="B120" s="35">
        <v>41927</v>
      </c>
      <c r="C120" s="33" t="s">
        <v>0</v>
      </c>
      <c r="D120" s="33" t="s">
        <v>22</v>
      </c>
      <c r="E120" s="28" t="s">
        <v>598</v>
      </c>
      <c r="F120" s="30">
        <v>10</v>
      </c>
      <c r="G120" s="30"/>
      <c r="H120" s="30"/>
      <c r="I120" s="30" t="s">
        <v>490</v>
      </c>
      <c r="J120" s="33"/>
      <c r="K120" s="33"/>
      <c r="L120" s="33" t="s">
        <v>471</v>
      </c>
      <c r="M120" s="33" t="s">
        <v>596</v>
      </c>
      <c r="N120" s="33" t="s">
        <v>279</v>
      </c>
      <c r="O120" s="36">
        <v>5.8520000000000003</v>
      </c>
      <c r="P120" s="36" t="s">
        <v>21</v>
      </c>
      <c r="Q120" s="36" t="s">
        <v>21</v>
      </c>
      <c r="R120" s="36">
        <v>2.1762785636561479</v>
      </c>
      <c r="S120" s="60">
        <v>7</v>
      </c>
      <c r="T120" s="60">
        <v>14</v>
      </c>
      <c r="U120" s="60">
        <v>18</v>
      </c>
      <c r="V120" s="60">
        <v>15</v>
      </c>
      <c r="W120" s="60" t="s">
        <v>21</v>
      </c>
      <c r="X120" s="60">
        <v>30</v>
      </c>
      <c r="Y120" s="60">
        <v>44</v>
      </c>
      <c r="Z120" s="60">
        <v>42</v>
      </c>
      <c r="AA120" s="60">
        <v>36</v>
      </c>
      <c r="AB120" s="60">
        <v>11.237589938980769</v>
      </c>
      <c r="AC120" s="60">
        <v>32.50435940080478</v>
      </c>
      <c r="AD120" s="60">
        <v>35.496891998429689</v>
      </c>
      <c r="AE120" s="60">
        <v>6.3457909495099605</v>
      </c>
      <c r="AF120" s="60" t="s">
        <v>21</v>
      </c>
      <c r="AG120" s="60">
        <v>30.09671715548</v>
      </c>
      <c r="AH120" s="60">
        <v>10.717046072955601</v>
      </c>
      <c r="AI120" s="60">
        <v>12.1624085465837</v>
      </c>
      <c r="AJ120" s="91">
        <v>3.4799346943451002</v>
      </c>
      <c r="AK120" s="60">
        <v>584.35467682699993</v>
      </c>
      <c r="AL120" s="60">
        <v>8158.5942096019999</v>
      </c>
      <c r="AM120" s="60">
        <v>9087.2043515980004</v>
      </c>
      <c r="AN120" s="60">
        <v>1592.7935283270001</v>
      </c>
      <c r="AO120" s="60" t="s">
        <v>21</v>
      </c>
      <c r="AP120" s="60">
        <v>7524.1792888700002</v>
      </c>
      <c r="AQ120" s="60">
        <v>2657.8274260930002</v>
      </c>
      <c r="AR120" s="60">
        <v>2833.8411913539999</v>
      </c>
      <c r="AS120" s="91">
        <v>887.38334705800003</v>
      </c>
      <c r="AT120" s="60">
        <v>100.792196130787</v>
      </c>
      <c r="AU120" s="60">
        <v>265.39232451274597</v>
      </c>
      <c r="AV120" s="60">
        <v>731.97199999999998</v>
      </c>
      <c r="AW120" s="60">
        <v>1439.55</v>
      </c>
      <c r="AX120" s="60" t="s">
        <v>21</v>
      </c>
      <c r="AY120" s="60">
        <v>2160</v>
      </c>
      <c r="AZ120" s="40">
        <v>2053.8738195607516</v>
      </c>
      <c r="BA120" s="40">
        <v>2640.3902054490809</v>
      </c>
      <c r="BB120" s="91">
        <f>35825*0.089167</f>
        <v>3194.4077749999997</v>
      </c>
      <c r="BC120" s="66"/>
    </row>
    <row r="121" spans="1:55" s="2" customFormat="1" ht="18" x14ac:dyDescent="0.35">
      <c r="A121" s="34" t="s">
        <v>447</v>
      </c>
      <c r="B121" s="35">
        <v>41928</v>
      </c>
      <c r="C121" s="33" t="s">
        <v>0</v>
      </c>
      <c r="D121" s="33" t="s">
        <v>22</v>
      </c>
      <c r="E121" s="28" t="s">
        <v>280</v>
      </c>
      <c r="F121" s="30">
        <v>50</v>
      </c>
      <c r="G121" s="30"/>
      <c r="H121" s="30"/>
      <c r="I121" s="30" t="s">
        <v>496</v>
      </c>
      <c r="J121" s="33"/>
      <c r="K121" s="33"/>
      <c r="L121" s="33" t="s">
        <v>471</v>
      </c>
      <c r="M121" s="33" t="s">
        <v>281</v>
      </c>
      <c r="N121" s="33" t="s">
        <v>282</v>
      </c>
      <c r="O121" s="36">
        <v>84.516999999999996</v>
      </c>
      <c r="P121" s="36" t="s">
        <v>21</v>
      </c>
      <c r="Q121" s="36" t="s">
        <v>21</v>
      </c>
      <c r="R121" s="36">
        <v>5.4406964091403704</v>
      </c>
      <c r="S121" s="60">
        <v>102</v>
      </c>
      <c r="T121" s="60">
        <v>148</v>
      </c>
      <c r="U121" s="60">
        <v>160</v>
      </c>
      <c r="V121" s="60">
        <v>216</v>
      </c>
      <c r="W121" s="60">
        <v>216</v>
      </c>
      <c r="X121" s="60">
        <v>216</v>
      </c>
      <c r="Y121" s="60">
        <v>412</v>
      </c>
      <c r="Z121" s="60">
        <v>446</v>
      </c>
      <c r="AA121" s="60">
        <v>457</v>
      </c>
      <c r="AB121" s="60">
        <v>80.531370834117652</v>
      </c>
      <c r="AC121" s="60">
        <v>33.926288715776892</v>
      </c>
      <c r="AD121" s="60">
        <v>20.928165047183594</v>
      </c>
      <c r="AE121" s="60">
        <v>10.803645690752987</v>
      </c>
      <c r="AF121" s="60">
        <v>59.498960565095999</v>
      </c>
      <c r="AG121" s="60">
        <v>173.87145325250401</v>
      </c>
      <c r="AH121" s="60">
        <v>118.513678404687</v>
      </c>
      <c r="AI121" s="60">
        <v>247.65831601914999</v>
      </c>
      <c r="AJ121" s="91">
        <v>79.572995945415599</v>
      </c>
      <c r="AK121" s="60">
        <v>4107.0999125400003</v>
      </c>
      <c r="AL121" s="60">
        <v>8515.4984676599997</v>
      </c>
      <c r="AM121" s="60">
        <v>5357.610252079</v>
      </c>
      <c r="AN121" s="60">
        <v>2711.7150683789996</v>
      </c>
      <c r="AO121" s="60">
        <v>14874.740141274</v>
      </c>
      <c r="AP121" s="60">
        <v>43467.863313125999</v>
      </c>
      <c r="AQ121" s="60">
        <v>29865.446957981003</v>
      </c>
      <c r="AR121" s="60">
        <v>62657.553952845097</v>
      </c>
      <c r="AS121" s="91">
        <v>20291.113966081</v>
      </c>
      <c r="AT121" s="60">
        <v>29948.692778941298</v>
      </c>
      <c r="AU121" s="60">
        <v>42660.6145784275</v>
      </c>
      <c r="AV121" s="60" t="s">
        <v>21</v>
      </c>
      <c r="AW121" s="60">
        <v>49931.4</v>
      </c>
      <c r="AX121" s="60">
        <v>51010</v>
      </c>
      <c r="AY121" s="60">
        <v>98120</v>
      </c>
      <c r="AZ121" s="40">
        <v>85417.73362386589</v>
      </c>
      <c r="BA121" s="40">
        <v>101473.81386411785</v>
      </c>
      <c r="BB121" s="91">
        <f>1339321*0.089167</f>
        <v>119423.235607</v>
      </c>
      <c r="BC121" s="66"/>
    </row>
    <row r="122" spans="1:55" s="2" customFormat="1" ht="18" x14ac:dyDescent="0.35">
      <c r="A122" s="34" t="s">
        <v>447</v>
      </c>
      <c r="B122" s="35">
        <v>41932</v>
      </c>
      <c r="C122" s="33" t="s">
        <v>0</v>
      </c>
      <c r="D122" s="33" t="s">
        <v>22</v>
      </c>
      <c r="E122" s="28" t="s">
        <v>283</v>
      </c>
      <c r="F122" s="30">
        <v>50</v>
      </c>
      <c r="G122" s="30"/>
      <c r="H122" s="30"/>
      <c r="I122" s="30" t="s">
        <v>496</v>
      </c>
      <c r="J122" s="33"/>
      <c r="K122" s="33"/>
      <c r="L122" s="33" t="s">
        <v>471</v>
      </c>
      <c r="M122" s="33" t="s">
        <v>284</v>
      </c>
      <c r="N122" s="33" t="s">
        <v>285</v>
      </c>
      <c r="O122" s="36">
        <v>19.45</v>
      </c>
      <c r="P122" s="36" t="s">
        <v>21</v>
      </c>
      <c r="Q122" s="36" t="s">
        <v>21</v>
      </c>
      <c r="R122" s="36">
        <v>4.5098039215686274</v>
      </c>
      <c r="S122" s="60">
        <v>127</v>
      </c>
      <c r="T122" s="60">
        <v>126</v>
      </c>
      <c r="U122" s="60">
        <v>129</v>
      </c>
      <c r="V122" s="60">
        <v>129</v>
      </c>
      <c r="W122" s="60">
        <v>129</v>
      </c>
      <c r="X122" s="60">
        <v>165</v>
      </c>
      <c r="Y122" s="60">
        <v>201</v>
      </c>
      <c r="Z122" s="60">
        <v>215</v>
      </c>
      <c r="AA122" s="60">
        <v>217</v>
      </c>
      <c r="AB122" s="60">
        <v>6.6153372683265301</v>
      </c>
      <c r="AC122" s="60">
        <v>11.67319267246215</v>
      </c>
      <c r="AD122" s="60">
        <v>36.450833265390628</v>
      </c>
      <c r="AE122" s="60">
        <v>46.560740133003982</v>
      </c>
      <c r="AF122" s="60">
        <v>71.515182407344</v>
      </c>
      <c r="AG122" s="60">
        <v>87.123714590040009</v>
      </c>
      <c r="AH122" s="60">
        <v>51.164586123075402</v>
      </c>
      <c r="AI122" s="60">
        <v>124.49907733368001</v>
      </c>
      <c r="AJ122" s="91">
        <v>19.690553387803899</v>
      </c>
      <c r="AK122" s="60">
        <v>324.15152614799996</v>
      </c>
      <c r="AL122" s="60">
        <v>2929.9713607879999</v>
      </c>
      <c r="AM122" s="60">
        <v>9331.4133159400008</v>
      </c>
      <c r="AN122" s="60">
        <v>11686.745773384</v>
      </c>
      <c r="AO122" s="60">
        <v>17878.795601835998</v>
      </c>
      <c r="AP122" s="60">
        <v>21780.928647510002</v>
      </c>
      <c r="AQ122" s="60">
        <v>12893.475703014999</v>
      </c>
      <c r="AR122" s="60">
        <v>31498.266565421</v>
      </c>
      <c r="AS122" s="91">
        <v>5021.0911138900001</v>
      </c>
      <c r="AT122" s="60">
        <v>43269.530110983098</v>
      </c>
      <c r="AU122" s="60">
        <v>47622.369810909702</v>
      </c>
      <c r="AV122" s="60">
        <v>46849</v>
      </c>
      <c r="AW122" s="60">
        <v>45672.3</v>
      </c>
      <c r="AX122" s="60">
        <v>46660</v>
      </c>
      <c r="AY122" s="60">
        <v>66600</v>
      </c>
      <c r="AZ122" s="40">
        <v>66282.410717711711</v>
      </c>
      <c r="BA122" s="40">
        <v>73233.384243976936</v>
      </c>
      <c r="BB122" s="91">
        <f>842000*0.089167</f>
        <v>75078.614000000001</v>
      </c>
      <c r="BC122" s="66"/>
    </row>
    <row r="123" spans="1:55" s="2" customFormat="1" ht="18" x14ac:dyDescent="0.35">
      <c r="A123" s="34" t="s">
        <v>447</v>
      </c>
      <c r="B123" s="35">
        <v>41950</v>
      </c>
      <c r="C123" s="33" t="s">
        <v>0</v>
      </c>
      <c r="D123" s="33" t="s">
        <v>22</v>
      </c>
      <c r="E123" s="28" t="s">
        <v>532</v>
      </c>
      <c r="F123" s="33">
        <v>20</v>
      </c>
      <c r="G123" s="33"/>
      <c r="H123" s="33"/>
      <c r="I123" s="33" t="s">
        <v>502</v>
      </c>
      <c r="J123" s="33"/>
      <c r="K123" s="33"/>
      <c r="L123" s="33" t="s">
        <v>471</v>
      </c>
      <c r="M123" s="33" t="s">
        <v>286</v>
      </c>
      <c r="N123" s="33" t="s">
        <v>524</v>
      </c>
      <c r="O123" s="36">
        <v>11.372999999999999</v>
      </c>
      <c r="P123" s="36" t="s">
        <v>21</v>
      </c>
      <c r="Q123" s="36" t="s">
        <v>21</v>
      </c>
      <c r="R123" s="36">
        <v>2.4429967426710095</v>
      </c>
      <c r="S123" s="60">
        <v>17</v>
      </c>
      <c r="T123" s="60">
        <v>20</v>
      </c>
      <c r="U123" s="60">
        <v>24</v>
      </c>
      <c r="V123" s="60">
        <v>26</v>
      </c>
      <c r="W123" s="60">
        <v>27</v>
      </c>
      <c r="X123" s="60">
        <v>27</v>
      </c>
      <c r="Y123" s="60">
        <v>35</v>
      </c>
      <c r="Z123" s="60">
        <v>35</v>
      </c>
      <c r="AA123" s="60">
        <v>34</v>
      </c>
      <c r="AB123" s="60">
        <v>32.053650606799998</v>
      </c>
      <c r="AC123" s="60">
        <v>124.85167676038645</v>
      </c>
      <c r="AD123" s="60">
        <v>72.988194750644524</v>
      </c>
      <c r="AE123" s="60">
        <v>13.183424008219124</v>
      </c>
      <c r="AF123" s="60" t="s">
        <v>21</v>
      </c>
      <c r="AG123" s="60">
        <v>114.68010824876799</v>
      </c>
      <c r="AH123" s="60" t="s">
        <v>21</v>
      </c>
      <c r="AI123" s="60">
        <v>82.636106026940709</v>
      </c>
      <c r="AJ123" s="91">
        <v>13.2063223672157</v>
      </c>
      <c r="AK123" s="60">
        <v>1121.8777712379999</v>
      </c>
      <c r="AL123" s="60">
        <v>31337.770866857001</v>
      </c>
      <c r="AM123" s="60">
        <v>18684.977856164998</v>
      </c>
      <c r="AN123" s="60">
        <v>3309.0394260630001</v>
      </c>
      <c r="AO123" s="60" t="s">
        <v>21</v>
      </c>
      <c r="AP123" s="60">
        <v>28670.027062191999</v>
      </c>
      <c r="AQ123" s="60" t="s">
        <v>21</v>
      </c>
      <c r="AR123" s="60">
        <v>20906.934824815999</v>
      </c>
      <c r="AS123" s="91">
        <v>3367.6122036400002</v>
      </c>
      <c r="AT123" s="60">
        <f>4614*0.10995</f>
        <v>507.30930000000001</v>
      </c>
      <c r="AU123" s="60">
        <f>13453*0.10693</f>
        <v>1438.5292899999999</v>
      </c>
      <c r="AV123" s="60">
        <f>35000*0.10566</f>
        <v>3698.1000000000004</v>
      </c>
      <c r="AW123" s="60">
        <f>24000*0.10381</f>
        <v>2491.44</v>
      </c>
      <c r="AX123" s="60">
        <f>17900*0.10067</f>
        <v>1801.9929999999999</v>
      </c>
      <c r="AY123" s="60">
        <v>3170</v>
      </c>
      <c r="AZ123" s="40">
        <v>1689</v>
      </c>
      <c r="BA123" s="40">
        <v>3460.0187219786176</v>
      </c>
      <c r="BB123" s="91">
        <f>35114*0.089167</f>
        <v>3131.0100379999999</v>
      </c>
      <c r="BC123" s="66"/>
    </row>
    <row r="124" spans="1:55" s="2" customFormat="1" ht="18" x14ac:dyDescent="0.35">
      <c r="A124" s="34" t="s">
        <v>447</v>
      </c>
      <c r="B124" s="35">
        <v>41955</v>
      </c>
      <c r="C124" s="33" t="s">
        <v>0</v>
      </c>
      <c r="D124" s="33" t="s">
        <v>22</v>
      </c>
      <c r="E124" s="28" t="s">
        <v>531</v>
      </c>
      <c r="F124" s="33">
        <v>45</v>
      </c>
      <c r="G124" s="33"/>
      <c r="H124" s="33"/>
      <c r="I124" s="33" t="s">
        <v>513</v>
      </c>
      <c r="J124" s="33"/>
      <c r="K124" s="33"/>
      <c r="L124" s="33" t="s">
        <v>471</v>
      </c>
      <c r="M124" s="33" t="s">
        <v>525</v>
      </c>
      <c r="N124" s="33" t="s">
        <v>587</v>
      </c>
      <c r="O124" s="36">
        <v>4.3440000000000003</v>
      </c>
      <c r="P124" s="36" t="s">
        <v>21</v>
      </c>
      <c r="Q124" s="36" t="s">
        <v>21</v>
      </c>
      <c r="R124" s="36">
        <v>1.3882863340563991</v>
      </c>
      <c r="S124" s="60">
        <v>3</v>
      </c>
      <c r="T124" s="60">
        <v>6</v>
      </c>
      <c r="U124" s="60" t="s">
        <v>21</v>
      </c>
      <c r="V124" s="60">
        <v>8</v>
      </c>
      <c r="W124" s="60">
        <v>9</v>
      </c>
      <c r="X124" s="60" t="s">
        <v>21</v>
      </c>
      <c r="Y124" s="60" t="s">
        <v>21</v>
      </c>
      <c r="Z124" s="60">
        <v>654</v>
      </c>
      <c r="AA124" s="60">
        <v>1005</v>
      </c>
      <c r="AB124" s="60">
        <v>20.112736006812501</v>
      </c>
      <c r="AC124" s="60">
        <v>3.9838203689442229</v>
      </c>
      <c r="AD124" s="60">
        <v>4.6865099242304691</v>
      </c>
      <c r="AE124" s="60">
        <v>10.687942645992031</v>
      </c>
      <c r="AF124" s="60">
        <v>26.972202179120004</v>
      </c>
      <c r="AG124" s="60">
        <v>357.80388892047199</v>
      </c>
      <c r="AH124" s="36" t="s">
        <v>21</v>
      </c>
      <c r="AI124" s="90">
        <v>2816.1525634301597</v>
      </c>
      <c r="AJ124" s="91">
        <v>1561.7135664336199</v>
      </c>
      <c r="AK124" s="60">
        <v>643.60755221800002</v>
      </c>
      <c r="AL124" s="60">
        <v>999.93891260499993</v>
      </c>
      <c r="AM124" s="60">
        <v>1199.7465406030001</v>
      </c>
      <c r="AN124" s="60">
        <v>2682.6736041439999</v>
      </c>
      <c r="AO124" s="60">
        <v>6743.0505447800006</v>
      </c>
      <c r="AP124" s="60">
        <v>89450.972230118001</v>
      </c>
      <c r="AQ124" s="36" t="s">
        <v>21</v>
      </c>
      <c r="AR124" s="90">
        <v>712486.59854783106</v>
      </c>
      <c r="AS124" s="91">
        <v>398236.959440573</v>
      </c>
      <c r="AT124" s="60">
        <v>79.701676399516003</v>
      </c>
      <c r="AU124" s="60">
        <v>145.02915627512101</v>
      </c>
      <c r="AV124" s="60" t="s">
        <v>21</v>
      </c>
      <c r="AW124" s="60">
        <v>229.07300000000001</v>
      </c>
      <c r="AX124" s="60">
        <v>234.04</v>
      </c>
      <c r="AY124" s="60">
        <v>563.28</v>
      </c>
      <c r="AZ124" s="40">
        <v>3185</v>
      </c>
      <c r="BA124" s="40">
        <v>149578.75548110559</v>
      </c>
      <c r="BB124" s="91">
        <f>4800000*0.089167</f>
        <v>428001.6</v>
      </c>
      <c r="BC124" s="66"/>
    </row>
    <row r="125" spans="1:55" s="2" customFormat="1" ht="18" x14ac:dyDescent="0.35">
      <c r="A125" s="34" t="s">
        <v>447</v>
      </c>
      <c r="B125" s="35">
        <v>41957</v>
      </c>
      <c r="C125" s="33" t="s">
        <v>0</v>
      </c>
      <c r="D125" s="33" t="s">
        <v>22</v>
      </c>
      <c r="E125" s="28" t="s">
        <v>287</v>
      </c>
      <c r="F125" s="33">
        <v>20</v>
      </c>
      <c r="G125" s="33"/>
      <c r="H125" s="33"/>
      <c r="I125" s="33" t="s">
        <v>502</v>
      </c>
      <c r="J125" s="33"/>
      <c r="K125" s="33"/>
      <c r="L125" s="33" t="s">
        <v>471</v>
      </c>
      <c r="M125" s="33" t="s">
        <v>288</v>
      </c>
      <c r="N125" s="33" t="s">
        <v>289</v>
      </c>
      <c r="O125" s="36">
        <v>10.532999999999999</v>
      </c>
      <c r="P125" s="36" t="s">
        <v>21</v>
      </c>
      <c r="Q125" s="36" t="s">
        <v>21</v>
      </c>
      <c r="R125" s="36">
        <v>1.5027027027027027</v>
      </c>
      <c r="S125" s="60">
        <v>55</v>
      </c>
      <c r="T125" s="60">
        <v>49</v>
      </c>
      <c r="U125" s="60">
        <v>46</v>
      </c>
      <c r="V125" s="60">
        <v>33</v>
      </c>
      <c r="W125" s="60" t="s">
        <v>21</v>
      </c>
      <c r="X125" s="60">
        <v>32</v>
      </c>
      <c r="Y125" s="60">
        <v>29</v>
      </c>
      <c r="Z125" s="60">
        <v>28</v>
      </c>
      <c r="AA125" s="60">
        <v>30</v>
      </c>
      <c r="AB125" s="60">
        <v>16.065913335499999</v>
      </c>
      <c r="AC125" s="60">
        <v>10.155497567609562</v>
      </c>
      <c r="AD125" s="60">
        <v>7.8276073412851561</v>
      </c>
      <c r="AE125" s="60">
        <v>10.218033953756972</v>
      </c>
      <c r="AF125" s="60">
        <v>19.692804903319999</v>
      </c>
      <c r="AG125" s="60">
        <v>34.783646649912001</v>
      </c>
      <c r="AH125" s="60">
        <v>23.779316642159401</v>
      </c>
      <c r="AI125" s="60">
        <v>22.010108351896001</v>
      </c>
      <c r="AJ125" s="91">
        <v>5.7087433559490099</v>
      </c>
      <c r="AK125" s="60">
        <v>481.97740006499998</v>
      </c>
      <c r="AL125" s="60">
        <v>2549.0298894699999</v>
      </c>
      <c r="AM125" s="60">
        <v>2003.867479369</v>
      </c>
      <c r="AN125" s="60">
        <v>2564.7265223929999</v>
      </c>
      <c r="AO125" s="60">
        <v>4923.2012258300001</v>
      </c>
      <c r="AP125" s="60">
        <v>8695.9116624779999</v>
      </c>
      <c r="AQ125" s="60">
        <v>5968.6084771819997</v>
      </c>
      <c r="AR125" s="60">
        <v>5502.5270879740001</v>
      </c>
      <c r="AS125" s="91">
        <v>1455.729555767</v>
      </c>
      <c r="AT125" s="60">
        <v>14336.6731844308</v>
      </c>
      <c r="AU125" s="60">
        <v>13177.161791201701</v>
      </c>
      <c r="AV125" s="60" t="s">
        <v>21</v>
      </c>
      <c r="AW125" s="60">
        <v>9330.31</v>
      </c>
      <c r="AX125" s="60">
        <v>9530</v>
      </c>
      <c r="AY125" s="60">
        <v>12630</v>
      </c>
      <c r="AZ125" s="40">
        <v>11195.3810069804</v>
      </c>
      <c r="BA125" s="40">
        <v>11541.607134059221</v>
      </c>
      <c r="BB125" s="91">
        <f>125046*0.089167</f>
        <v>11149.976682</v>
      </c>
      <c r="BC125" s="66"/>
    </row>
    <row r="126" spans="1:55" s="2" customFormat="1" ht="18" x14ac:dyDescent="0.35">
      <c r="A126" s="34" t="s">
        <v>447</v>
      </c>
      <c r="B126" s="35">
        <v>41957</v>
      </c>
      <c r="C126" s="33" t="s">
        <v>0</v>
      </c>
      <c r="D126" s="33" t="s">
        <v>22</v>
      </c>
      <c r="E126" s="28" t="s">
        <v>290</v>
      </c>
      <c r="F126" s="33">
        <v>20</v>
      </c>
      <c r="G126" s="33"/>
      <c r="H126" s="33"/>
      <c r="I126" s="33" t="s">
        <v>502</v>
      </c>
      <c r="J126" s="33"/>
      <c r="K126" s="33"/>
      <c r="L126" s="33" t="s">
        <v>471</v>
      </c>
      <c r="M126" s="33" t="s">
        <v>291</v>
      </c>
      <c r="N126" s="33" t="s">
        <v>526</v>
      </c>
      <c r="O126" s="36">
        <v>44.210999999999999</v>
      </c>
      <c r="P126" s="36" t="s">
        <v>21</v>
      </c>
      <c r="Q126" s="36" t="s">
        <v>21</v>
      </c>
      <c r="R126" s="36">
        <v>15.3</v>
      </c>
      <c r="S126" s="60">
        <v>31</v>
      </c>
      <c r="T126" s="60">
        <v>32</v>
      </c>
      <c r="U126" s="60">
        <v>29</v>
      </c>
      <c r="V126" s="60">
        <v>24</v>
      </c>
      <c r="W126" s="60">
        <v>24</v>
      </c>
      <c r="X126" s="60">
        <v>29</v>
      </c>
      <c r="Y126" s="60">
        <v>35</v>
      </c>
      <c r="Z126" s="60">
        <v>35</v>
      </c>
      <c r="AA126" s="60">
        <v>39</v>
      </c>
      <c r="AB126" s="60">
        <v>7.1894656666666661</v>
      </c>
      <c r="AC126" s="60">
        <v>6.895679521912351</v>
      </c>
      <c r="AD126" s="60">
        <v>25.192337113281251</v>
      </c>
      <c r="AE126" s="60">
        <v>41.793302752988055</v>
      </c>
      <c r="AF126" s="60">
        <v>162.965689389792</v>
      </c>
      <c r="AG126" s="60">
        <v>91.541693386912002</v>
      </c>
      <c r="AH126" s="36" t="s">
        <v>21</v>
      </c>
      <c r="AI126" s="90">
        <v>190.62328213869202</v>
      </c>
      <c r="AJ126" s="91">
        <f>11780.205153093/252</f>
        <v>46.746845845607147</v>
      </c>
      <c r="AK126" s="60">
        <v>215.68396999999999</v>
      </c>
      <c r="AL126" s="60">
        <v>1730.81556</v>
      </c>
      <c r="AM126" s="60">
        <v>6449.2383010000003</v>
      </c>
      <c r="AN126" s="60">
        <v>10490.118991000001</v>
      </c>
      <c r="AO126" s="60">
        <v>40741.422347448002</v>
      </c>
      <c r="AP126" s="60">
        <v>22885.423346727999</v>
      </c>
      <c r="AQ126" s="36" t="s">
        <v>21</v>
      </c>
      <c r="AR126" s="90">
        <v>48227.690381089</v>
      </c>
      <c r="AS126" s="91">
        <v>11780.205153093</v>
      </c>
      <c r="AT126" s="60">
        <v>2210.4375</v>
      </c>
      <c r="AU126" s="60">
        <v>2527.8702499999999</v>
      </c>
      <c r="AV126" s="60">
        <v>2482.6000800000002</v>
      </c>
      <c r="AW126" s="60">
        <v>2645.3</v>
      </c>
      <c r="AX126" s="60">
        <v>2650</v>
      </c>
      <c r="AY126" s="60">
        <v>3390</v>
      </c>
      <c r="AZ126" s="40">
        <v>4110</v>
      </c>
      <c r="BA126" s="40">
        <v>6397.5160000000005</v>
      </c>
      <c r="BB126" s="91">
        <f>9526.696*1</f>
        <v>9526.6959999999999</v>
      </c>
      <c r="BC126" s="66"/>
    </row>
    <row r="127" spans="1:55" s="2" customFormat="1" ht="18" x14ac:dyDescent="0.35">
      <c r="A127" s="34" t="s">
        <v>447</v>
      </c>
      <c r="B127" s="35">
        <v>41964</v>
      </c>
      <c r="C127" s="33" t="s">
        <v>0</v>
      </c>
      <c r="D127" s="33" t="s">
        <v>8</v>
      </c>
      <c r="E127" s="28" t="s">
        <v>292</v>
      </c>
      <c r="F127" s="30">
        <v>50</v>
      </c>
      <c r="G127" s="30"/>
      <c r="H127" s="30"/>
      <c r="I127" s="30" t="s">
        <v>496</v>
      </c>
      <c r="J127" s="33"/>
      <c r="K127" s="33"/>
      <c r="L127" s="33" t="s">
        <v>471</v>
      </c>
      <c r="M127" s="33" t="s">
        <v>293</v>
      </c>
      <c r="N127" s="33" t="s">
        <v>527</v>
      </c>
      <c r="O127" s="36">
        <v>1124.0889999999999</v>
      </c>
      <c r="P127" s="36" t="s">
        <v>21</v>
      </c>
      <c r="Q127" s="36" t="s">
        <v>21</v>
      </c>
      <c r="R127" s="36">
        <v>412.93103448275866</v>
      </c>
      <c r="S127" s="60">
        <v>3013</v>
      </c>
      <c r="T127" s="60">
        <v>3369</v>
      </c>
      <c r="U127" s="60">
        <v>3524</v>
      </c>
      <c r="V127" s="60">
        <v>4758</v>
      </c>
      <c r="W127" s="60">
        <v>4758</v>
      </c>
      <c r="X127" s="60">
        <v>4926</v>
      </c>
      <c r="Y127" s="60">
        <v>6014</v>
      </c>
      <c r="Z127" s="60">
        <v>6311</v>
      </c>
      <c r="AA127" s="60">
        <v>6694</v>
      </c>
      <c r="AB127" s="60">
        <v>3769.7920564185333</v>
      </c>
      <c r="AC127" s="60">
        <v>1287.9876956094222</v>
      </c>
      <c r="AD127" s="60">
        <v>727.98569447867965</v>
      </c>
      <c r="AE127" s="60">
        <v>1209.5738147257332</v>
      </c>
      <c r="AF127" s="60">
        <v>4228.7529691565996</v>
      </c>
      <c r="AG127" s="60">
        <v>9160.7085262042801</v>
      </c>
      <c r="AH127" s="36" t="s">
        <v>21</v>
      </c>
      <c r="AI127" s="90">
        <v>11823.957019749001</v>
      </c>
      <c r="AJ127" s="91">
        <v>8287.319948930899</v>
      </c>
      <c r="AK127" s="60">
        <v>113093.761692556</v>
      </c>
      <c r="AL127" s="60">
        <v>323284.91159796499</v>
      </c>
      <c r="AM127" s="60">
        <v>186364.33778654199</v>
      </c>
      <c r="AN127" s="60">
        <v>303603.02749615902</v>
      </c>
      <c r="AO127" s="60">
        <v>1057188.2422891499</v>
      </c>
      <c r="AP127" s="60">
        <v>2290177.1315510701</v>
      </c>
      <c r="AQ127" s="36" t="s">
        <v>21</v>
      </c>
      <c r="AR127" s="90">
        <v>2991461.12599649</v>
      </c>
      <c r="AS127" s="91">
        <v>2113266.5869773799</v>
      </c>
      <c r="AT127" s="60">
        <v>747642.86279194197</v>
      </c>
      <c r="AU127" s="60">
        <v>844488.44419272302</v>
      </c>
      <c r="AV127" s="60">
        <v>938212</v>
      </c>
      <c r="AW127" s="60">
        <v>1018890</v>
      </c>
      <c r="AX127" s="60">
        <v>1040000</v>
      </c>
      <c r="AY127" s="60">
        <v>1310000</v>
      </c>
      <c r="AZ127" s="40">
        <v>1378200</v>
      </c>
      <c r="BA127" s="40">
        <v>1722422.0328127309</v>
      </c>
      <c r="BB127" s="91">
        <f>21552000*0.089167</f>
        <v>1921727.1839999999</v>
      </c>
      <c r="BC127" s="66"/>
    </row>
    <row r="128" spans="1:55" s="2" customFormat="1" ht="18" x14ac:dyDescent="0.35">
      <c r="A128" s="34" t="s">
        <v>447</v>
      </c>
      <c r="B128" s="35">
        <v>41967</v>
      </c>
      <c r="C128" s="33" t="s">
        <v>0</v>
      </c>
      <c r="D128" s="33" t="s">
        <v>22</v>
      </c>
      <c r="E128" s="28" t="s">
        <v>294</v>
      </c>
      <c r="F128" s="33">
        <v>30</v>
      </c>
      <c r="G128" s="33"/>
      <c r="H128" s="33"/>
      <c r="I128" s="33" t="s">
        <v>500</v>
      </c>
      <c r="J128" s="33"/>
      <c r="K128" s="33"/>
      <c r="L128" s="33" t="s">
        <v>471</v>
      </c>
      <c r="M128" s="33" t="s">
        <v>295</v>
      </c>
      <c r="N128" s="33" t="s">
        <v>296</v>
      </c>
      <c r="O128" s="36">
        <v>52.404763000000003</v>
      </c>
      <c r="P128" s="36" t="s">
        <v>21</v>
      </c>
      <c r="Q128" s="36" t="s">
        <v>21</v>
      </c>
      <c r="R128" s="36">
        <v>9.9</v>
      </c>
      <c r="S128" s="60">
        <v>85</v>
      </c>
      <c r="T128" s="60">
        <v>99</v>
      </c>
      <c r="U128" s="60">
        <v>102</v>
      </c>
      <c r="V128" s="60">
        <v>107</v>
      </c>
      <c r="W128" s="60">
        <v>107</v>
      </c>
      <c r="X128" s="60">
        <v>139</v>
      </c>
      <c r="Y128" s="60">
        <v>129</v>
      </c>
      <c r="Z128" s="60">
        <v>137</v>
      </c>
      <c r="AA128" s="60">
        <v>148</v>
      </c>
      <c r="AB128" s="60">
        <v>48.49185958333333</v>
      </c>
      <c r="AC128" s="60">
        <v>13.128812231075697</v>
      </c>
      <c r="AD128" s="60">
        <v>22.562132734375002</v>
      </c>
      <c r="AE128" s="60">
        <v>17.581071513944224</v>
      </c>
      <c r="AF128" s="60">
        <v>25.472822800000003</v>
      </c>
      <c r="AG128" s="60">
        <v>63.7564688</v>
      </c>
      <c r="AH128" s="60">
        <v>27.671775732217601</v>
      </c>
      <c r="AI128" s="60">
        <v>29.366374691358001</v>
      </c>
      <c r="AJ128" s="91">
        <v>19.5399877470356</v>
      </c>
      <c r="AK128" s="60">
        <v>1163.8046299999999</v>
      </c>
      <c r="AL128" s="60">
        <v>3295.33187</v>
      </c>
      <c r="AM128" s="60">
        <v>5775.9059800000005</v>
      </c>
      <c r="AN128" s="60">
        <v>4412.8489500000005</v>
      </c>
      <c r="AO128" s="60">
        <v>6368.2057000000004</v>
      </c>
      <c r="AP128" s="60">
        <v>15939.117200000001</v>
      </c>
      <c r="AQ128" s="60">
        <v>6613.5544</v>
      </c>
      <c r="AR128" s="60">
        <v>7136.0290500000001</v>
      </c>
      <c r="AS128" s="91">
        <v>4943.6169</v>
      </c>
      <c r="AT128" s="60">
        <v>20426.738000000001</v>
      </c>
      <c r="AU128" s="60">
        <v>27441.682000000001</v>
      </c>
      <c r="AV128" s="60">
        <v>20100</v>
      </c>
      <c r="AW128" s="60">
        <v>25000</v>
      </c>
      <c r="AX128" s="60">
        <v>25040</v>
      </c>
      <c r="AY128" s="60">
        <v>32480</v>
      </c>
      <c r="AZ128" s="40">
        <v>29607</v>
      </c>
      <c r="BA128" s="40">
        <v>38404</v>
      </c>
      <c r="BB128" s="91">
        <f>43253*1</f>
        <v>43253</v>
      </c>
      <c r="BC128" s="66"/>
    </row>
    <row r="129" spans="1:55" s="2" customFormat="1" ht="18" x14ac:dyDescent="0.35">
      <c r="A129" s="34" t="s">
        <v>447</v>
      </c>
      <c r="B129" s="35">
        <v>41969</v>
      </c>
      <c r="C129" s="33" t="s">
        <v>0</v>
      </c>
      <c r="D129" s="33" t="s">
        <v>8</v>
      </c>
      <c r="E129" s="28" t="s">
        <v>297</v>
      </c>
      <c r="F129" s="33">
        <v>40</v>
      </c>
      <c r="G129" s="33"/>
      <c r="H129" s="33"/>
      <c r="I129" s="33" t="s">
        <v>493</v>
      </c>
      <c r="J129" s="33"/>
      <c r="K129" s="33"/>
      <c r="L129" s="33" t="s">
        <v>471</v>
      </c>
      <c r="M129" s="33" t="s">
        <v>298</v>
      </c>
      <c r="N129" s="33" t="s">
        <v>299</v>
      </c>
      <c r="O129" s="36">
        <v>841.45100000000002</v>
      </c>
      <c r="P129" s="36" t="s">
        <v>21</v>
      </c>
      <c r="Q129" s="36" t="s">
        <v>21</v>
      </c>
      <c r="R129" s="36">
        <v>226.53721682847896</v>
      </c>
      <c r="S129" s="60">
        <v>2014</v>
      </c>
      <c r="T129" s="60">
        <v>2003</v>
      </c>
      <c r="U129" s="60">
        <v>2180</v>
      </c>
      <c r="V129" s="60">
        <v>2200</v>
      </c>
      <c r="W129" s="60">
        <v>2119</v>
      </c>
      <c r="X129" s="60">
        <v>2356</v>
      </c>
      <c r="Y129" s="60">
        <v>3240</v>
      </c>
      <c r="Z129" s="60">
        <v>3670</v>
      </c>
      <c r="AA129" s="60">
        <v>2645</v>
      </c>
      <c r="AB129" s="60">
        <v>4211.4851495131361</v>
      </c>
      <c r="AC129" s="60">
        <v>2780.8150367597768</v>
      </c>
      <c r="AD129" s="60">
        <v>3653.4537395056054</v>
      </c>
      <c r="AE129" s="60">
        <v>2959.6962360865773</v>
      </c>
      <c r="AF129" s="60">
        <v>8537.1579377263206</v>
      </c>
      <c r="AG129" s="60">
        <v>9157.8084270786785</v>
      </c>
      <c r="AH129" s="60">
        <v>6388.8664694927802</v>
      </c>
      <c r="AI129" s="60">
        <v>8464.5028991050913</v>
      </c>
      <c r="AJ129" s="91">
        <v>10295.6926766297</v>
      </c>
      <c r="AK129" s="60">
        <v>92652.673289289</v>
      </c>
      <c r="AL129" s="60">
        <v>697984.57422670396</v>
      </c>
      <c r="AM129" s="60">
        <v>935284.15731343499</v>
      </c>
      <c r="AN129" s="60">
        <v>742883.75525773095</v>
      </c>
      <c r="AO129" s="60">
        <v>2134289.4844315802</v>
      </c>
      <c r="AP129" s="60">
        <v>2289452.1067696698</v>
      </c>
      <c r="AQ129" s="60">
        <v>1609994.3503121801</v>
      </c>
      <c r="AR129" s="60">
        <v>2141519.2334735901</v>
      </c>
      <c r="AS129" s="91">
        <v>2625401.6325405701</v>
      </c>
      <c r="AT129" s="60">
        <v>500773.46932897199</v>
      </c>
      <c r="AU129" s="60">
        <v>568621.49271357595</v>
      </c>
      <c r="AV129" s="60">
        <v>585769</v>
      </c>
      <c r="AW129" s="60">
        <v>596503</v>
      </c>
      <c r="AX129" s="60">
        <v>609390</v>
      </c>
      <c r="AY129" s="60">
        <v>665060</v>
      </c>
      <c r="AZ129" s="40">
        <v>746377.80323669105</v>
      </c>
      <c r="BA129" s="40">
        <v>1023402.4732719121</v>
      </c>
      <c r="BB129" s="91">
        <f>10138000*0.089167</f>
        <v>903975.04599999997</v>
      </c>
      <c r="BC129" s="66"/>
    </row>
    <row r="130" spans="1:55" s="2" customFormat="1" ht="18" x14ac:dyDescent="0.35">
      <c r="A130" s="50" t="s">
        <v>447</v>
      </c>
      <c r="B130" s="51">
        <v>41974</v>
      </c>
      <c r="C130" s="52" t="s">
        <v>0</v>
      </c>
      <c r="D130" s="52" t="s">
        <v>22</v>
      </c>
      <c r="E130" s="55" t="s">
        <v>528</v>
      </c>
      <c r="F130" s="52">
        <v>40</v>
      </c>
      <c r="G130" s="52"/>
      <c r="H130" s="52"/>
      <c r="I130" s="52" t="s">
        <v>493</v>
      </c>
      <c r="J130" s="52"/>
      <c r="K130" s="52"/>
      <c r="L130" s="52" t="s">
        <v>471</v>
      </c>
      <c r="M130" s="52" t="s">
        <v>300</v>
      </c>
      <c r="N130" s="52" t="s">
        <v>301</v>
      </c>
      <c r="O130" s="57">
        <v>6.4340000000000002</v>
      </c>
      <c r="P130" s="57" t="s">
        <v>21</v>
      </c>
      <c r="Q130" s="57" t="s">
        <v>21</v>
      </c>
      <c r="R130" s="57">
        <v>2.0711974110032361</v>
      </c>
      <c r="S130" s="78">
        <v>238</v>
      </c>
      <c r="T130" s="78">
        <v>238</v>
      </c>
      <c r="U130" s="78" t="s">
        <v>21</v>
      </c>
      <c r="V130" s="78">
        <v>89</v>
      </c>
      <c r="W130" s="78" t="s">
        <v>21</v>
      </c>
      <c r="X130" s="78" t="s">
        <v>610</v>
      </c>
      <c r="Y130" s="78" t="s">
        <v>610</v>
      </c>
      <c r="Z130" s="78" t="s">
        <v>610</v>
      </c>
      <c r="AA130" s="78" t="s">
        <v>610</v>
      </c>
      <c r="AB130" s="78">
        <v>22.168834011368418</v>
      </c>
      <c r="AC130" s="78">
        <v>4.728322955701195</v>
      </c>
      <c r="AD130" s="78">
        <v>38.469376828011725</v>
      </c>
      <c r="AE130" s="78">
        <v>62.483977212071721</v>
      </c>
      <c r="AF130" s="78">
        <v>501.39671303477598</v>
      </c>
      <c r="AG130" s="78" t="s">
        <v>610</v>
      </c>
      <c r="AH130" s="57" t="s">
        <v>610</v>
      </c>
      <c r="AI130" s="57" t="s">
        <v>610</v>
      </c>
      <c r="AJ130" s="78" t="s">
        <v>610</v>
      </c>
      <c r="AK130" s="78">
        <v>421.20784621599995</v>
      </c>
      <c r="AL130" s="78">
        <v>1186.8090618809999</v>
      </c>
      <c r="AM130" s="78">
        <v>9848.1604679710017</v>
      </c>
      <c r="AN130" s="78">
        <v>15683.478280230001</v>
      </c>
      <c r="AO130" s="78">
        <v>125349.178258694</v>
      </c>
      <c r="AP130" s="78" t="s">
        <v>610</v>
      </c>
      <c r="AQ130" s="57" t="s">
        <v>610</v>
      </c>
      <c r="AR130" s="57" t="s">
        <v>610</v>
      </c>
      <c r="AS130" s="78" t="s">
        <v>610</v>
      </c>
      <c r="AT130" s="78">
        <v>36181.648773462402</v>
      </c>
      <c r="AU130" s="78">
        <v>34680.247072418701</v>
      </c>
      <c r="AV130" s="78" t="s">
        <v>21</v>
      </c>
      <c r="AW130" s="78">
        <v>41594.9</v>
      </c>
      <c r="AX130" s="78" t="s">
        <v>21</v>
      </c>
      <c r="AY130" s="78" t="s">
        <v>610</v>
      </c>
      <c r="AZ130" s="58" t="s">
        <v>610</v>
      </c>
      <c r="BA130" s="58" t="s">
        <v>610</v>
      </c>
      <c r="BB130" s="76" t="s">
        <v>610</v>
      </c>
      <c r="BC130" s="66">
        <v>43235</v>
      </c>
    </row>
    <row r="131" spans="1:55" s="2" customFormat="1" ht="18" x14ac:dyDescent="0.35">
      <c r="A131" s="34" t="s">
        <v>447</v>
      </c>
      <c r="B131" s="35">
        <v>41977</v>
      </c>
      <c r="C131" s="33" t="s">
        <v>0</v>
      </c>
      <c r="D131" s="33" t="s">
        <v>8</v>
      </c>
      <c r="E131" s="28" t="s">
        <v>302</v>
      </c>
      <c r="F131" s="33">
        <v>30</v>
      </c>
      <c r="G131" s="33"/>
      <c r="H131" s="33"/>
      <c r="I131" s="33" t="s">
        <v>500</v>
      </c>
      <c r="J131" s="33"/>
      <c r="K131" s="33"/>
      <c r="L131" s="33" t="s">
        <v>471</v>
      </c>
      <c r="M131" s="33" t="s">
        <v>303</v>
      </c>
      <c r="N131" s="33" t="s">
        <v>304</v>
      </c>
      <c r="O131" s="36">
        <v>148.73599999999999</v>
      </c>
      <c r="P131" s="36" t="s">
        <v>21</v>
      </c>
      <c r="Q131" s="36" t="s">
        <v>21</v>
      </c>
      <c r="R131" s="36">
        <v>24.838012958963283</v>
      </c>
      <c r="S131" s="60">
        <v>12</v>
      </c>
      <c r="T131" s="60">
        <v>20</v>
      </c>
      <c r="U131" s="60">
        <v>25</v>
      </c>
      <c r="V131" s="60">
        <v>36</v>
      </c>
      <c r="W131" s="60">
        <v>37</v>
      </c>
      <c r="X131" s="60">
        <v>40</v>
      </c>
      <c r="Y131" s="60">
        <v>48</v>
      </c>
      <c r="Z131" s="60">
        <v>56</v>
      </c>
      <c r="AA131" s="60">
        <v>58</v>
      </c>
      <c r="AB131" s="60">
        <v>1154.79214045925</v>
      </c>
      <c r="AC131" s="60">
        <v>298.35982199398012</v>
      </c>
      <c r="AD131" s="60">
        <v>275.072587220125</v>
      </c>
      <c r="AE131" s="60">
        <v>293.75667321789638</v>
      </c>
      <c r="AF131" s="60">
        <v>501.39671303477598</v>
      </c>
      <c r="AG131" s="60">
        <v>575.48083415555197</v>
      </c>
      <c r="AH131" s="60">
        <v>428.85994834181002</v>
      </c>
      <c r="AI131" s="60">
        <v>895.936106180759</v>
      </c>
      <c r="AJ131" s="91">
        <v>1962.2888261345499</v>
      </c>
      <c r="AK131" s="60">
        <v>18476.674247348001</v>
      </c>
      <c r="AL131" s="60">
        <v>74888.315320489011</v>
      </c>
      <c r="AM131" s="60">
        <v>70418.582328352</v>
      </c>
      <c r="AN131" s="60">
        <v>73732.92497769199</v>
      </c>
      <c r="AO131" s="60">
        <v>125349.178258694</v>
      </c>
      <c r="AP131" s="60">
        <v>143870.20853888799</v>
      </c>
      <c r="AQ131" s="60">
        <v>108072.70698213599</v>
      </c>
      <c r="AR131" s="60">
        <v>226671.83486373202</v>
      </c>
      <c r="AS131" s="91">
        <v>500383.65066430997</v>
      </c>
      <c r="AT131" s="60">
        <v>27512.751379458601</v>
      </c>
      <c r="AU131" s="60">
        <v>43608.565606605101</v>
      </c>
      <c r="AV131" s="60" t="s">
        <v>21</v>
      </c>
      <c r="AW131" s="60">
        <v>3352.28</v>
      </c>
      <c r="AX131" s="60">
        <v>70260</v>
      </c>
      <c r="AY131" s="60">
        <v>95060</v>
      </c>
      <c r="AZ131" s="40">
        <v>104023.78427838911</v>
      </c>
      <c r="BA131" s="40">
        <v>121988.47120264078</v>
      </c>
      <c r="BB131" s="91">
        <f>1551000*0.089167</f>
        <v>138298.01699999999</v>
      </c>
      <c r="BC131" s="66"/>
    </row>
    <row r="132" spans="1:55" s="2" customFormat="1" ht="18" x14ac:dyDescent="0.35">
      <c r="A132" s="34" t="s">
        <v>447</v>
      </c>
      <c r="B132" s="35">
        <v>41978</v>
      </c>
      <c r="C132" s="33" t="s">
        <v>0</v>
      </c>
      <c r="D132" s="33" t="s">
        <v>22</v>
      </c>
      <c r="E132" s="28" t="s">
        <v>305</v>
      </c>
      <c r="F132" s="30">
        <v>10</v>
      </c>
      <c r="G132" s="30"/>
      <c r="H132" s="30"/>
      <c r="I132" s="30" t="s">
        <v>490</v>
      </c>
      <c r="J132" s="33"/>
      <c r="K132" s="33"/>
      <c r="L132" s="33" t="s">
        <v>471</v>
      </c>
      <c r="M132" s="33" t="s">
        <v>306</v>
      </c>
      <c r="N132" s="33" t="s">
        <v>307</v>
      </c>
      <c r="O132" s="36">
        <v>25.486999999999998</v>
      </c>
      <c r="P132" s="36" t="s">
        <v>21</v>
      </c>
      <c r="Q132" s="36" t="s">
        <v>21</v>
      </c>
      <c r="R132" s="36">
        <v>4.99</v>
      </c>
      <c r="S132" s="60">
        <v>146</v>
      </c>
      <c r="T132" s="60">
        <v>159</v>
      </c>
      <c r="U132" s="60">
        <v>222</v>
      </c>
      <c r="V132" s="60">
        <v>282</v>
      </c>
      <c r="W132" s="60">
        <v>323</v>
      </c>
      <c r="X132" s="60">
        <v>355</v>
      </c>
      <c r="Y132" s="60">
        <v>373</v>
      </c>
      <c r="Z132" s="60">
        <v>389</v>
      </c>
      <c r="AA132" s="60">
        <v>393</v>
      </c>
      <c r="AB132" s="60">
        <v>64.965002666666663</v>
      </c>
      <c r="AC132" s="60">
        <v>54.336556533864538</v>
      </c>
      <c r="AD132" s="60">
        <v>26.382092734375</v>
      </c>
      <c r="AE132" s="60">
        <v>68.600852231075706</v>
      </c>
      <c r="AF132" s="60">
        <v>109.07843504000002</v>
      </c>
      <c r="AG132" s="60">
        <v>105.01654624</v>
      </c>
      <c r="AH132" s="60">
        <v>60.702737837301605</v>
      </c>
      <c r="AI132" s="60">
        <v>111.70447464285701</v>
      </c>
      <c r="AJ132" s="91">
        <v>45.146489565217401</v>
      </c>
      <c r="AK132" s="60">
        <v>974.47504000000004</v>
      </c>
      <c r="AL132" s="60">
        <v>13638.475689999999</v>
      </c>
      <c r="AM132" s="60">
        <v>6753.81574</v>
      </c>
      <c r="AN132" s="60">
        <v>17218.813910000001</v>
      </c>
      <c r="AO132" s="60">
        <v>27269.608760000003</v>
      </c>
      <c r="AP132" s="60">
        <v>26254.136559999999</v>
      </c>
      <c r="AQ132" s="60">
        <v>15297.089935</v>
      </c>
      <c r="AR132" s="60">
        <v>28149.527610000001</v>
      </c>
      <c r="AS132" s="91">
        <v>11422.06186</v>
      </c>
      <c r="AT132" s="60">
        <v>14522.26</v>
      </c>
      <c r="AU132" s="60">
        <v>18012.7</v>
      </c>
      <c r="AV132" s="60">
        <v>21578</v>
      </c>
      <c r="AW132" s="60">
        <v>32279</v>
      </c>
      <c r="AX132" s="60">
        <v>32280</v>
      </c>
      <c r="AY132" s="60">
        <v>51170</v>
      </c>
      <c r="AZ132" s="40">
        <v>53273</v>
      </c>
      <c r="BA132" s="40">
        <v>51809</v>
      </c>
      <c r="BB132" s="91">
        <f>60222*1</f>
        <v>60222</v>
      </c>
      <c r="BC132" s="66"/>
    </row>
    <row r="133" spans="1:55" s="2" customFormat="1" ht="18" x14ac:dyDescent="0.35">
      <c r="A133" s="50" t="s">
        <v>447</v>
      </c>
      <c r="B133" s="51">
        <v>41985</v>
      </c>
      <c r="C133" s="52" t="s">
        <v>0</v>
      </c>
      <c r="D133" s="52" t="s">
        <v>22</v>
      </c>
      <c r="E133" s="55" t="s">
        <v>529</v>
      </c>
      <c r="F133" s="52">
        <v>35</v>
      </c>
      <c r="G133" s="52"/>
      <c r="H133" s="52"/>
      <c r="I133" s="52" t="s">
        <v>495</v>
      </c>
      <c r="J133" s="52"/>
      <c r="K133" s="52"/>
      <c r="L133" s="52" t="s">
        <v>471</v>
      </c>
      <c r="M133" s="52" t="s">
        <v>308</v>
      </c>
      <c r="N133" s="52" t="s">
        <v>309</v>
      </c>
      <c r="O133" s="57">
        <v>13.587999999999999</v>
      </c>
      <c r="P133" s="57" t="s">
        <v>21</v>
      </c>
      <c r="Q133" s="57" t="s">
        <v>21</v>
      </c>
      <c r="R133" s="57">
        <v>12.273212379935966</v>
      </c>
      <c r="S133" s="78">
        <v>3</v>
      </c>
      <c r="T133" s="78">
        <v>13</v>
      </c>
      <c r="U133" s="78" t="s">
        <v>21</v>
      </c>
      <c r="V133" s="78">
        <v>36</v>
      </c>
      <c r="W133" s="78">
        <v>36</v>
      </c>
      <c r="X133" s="78" t="s">
        <v>610</v>
      </c>
      <c r="Y133" s="78" t="s">
        <v>610</v>
      </c>
      <c r="Z133" s="78" t="s">
        <v>610</v>
      </c>
      <c r="AA133" s="78" t="s">
        <v>610</v>
      </c>
      <c r="AB133" s="78">
        <v>100.33616962950001</v>
      </c>
      <c r="AC133" s="78">
        <v>37.969122053745018</v>
      </c>
      <c r="AD133" s="78">
        <v>38.377547620285156</v>
      </c>
      <c r="AE133" s="78">
        <v>42.591497893422307</v>
      </c>
      <c r="AF133" s="78">
        <v>112.91164432782399</v>
      </c>
      <c r="AG133" s="78" t="s">
        <v>610</v>
      </c>
      <c r="AH133" s="78" t="s">
        <v>610</v>
      </c>
      <c r="AI133" s="78" t="s">
        <v>610</v>
      </c>
      <c r="AJ133" s="78" t="s">
        <v>610</v>
      </c>
      <c r="AK133" s="78">
        <v>1003.361696295</v>
      </c>
      <c r="AL133" s="78">
        <v>9530.2496354899995</v>
      </c>
      <c r="AM133" s="78">
        <v>9824.652190793</v>
      </c>
      <c r="AN133" s="78">
        <v>10690.465971248999</v>
      </c>
      <c r="AO133" s="78">
        <v>28227.911081955997</v>
      </c>
      <c r="AP133" s="78" t="s">
        <v>610</v>
      </c>
      <c r="AQ133" s="78" t="s">
        <v>610</v>
      </c>
      <c r="AR133" s="78" t="s">
        <v>610</v>
      </c>
      <c r="AS133" s="78" t="s">
        <v>610</v>
      </c>
      <c r="AT133" s="78" t="s">
        <v>21</v>
      </c>
      <c r="AU133" s="78" t="s">
        <v>21</v>
      </c>
      <c r="AV133" s="78">
        <v>9014.7900000000009</v>
      </c>
      <c r="AW133" s="78">
        <v>8287.75</v>
      </c>
      <c r="AX133" s="78">
        <v>8420</v>
      </c>
      <c r="AY133" s="78" t="s">
        <v>610</v>
      </c>
      <c r="AZ133" s="58" t="s">
        <v>610</v>
      </c>
      <c r="BA133" s="58" t="s">
        <v>610</v>
      </c>
      <c r="BB133" s="76" t="s">
        <v>610</v>
      </c>
      <c r="BC133" s="66" t="s">
        <v>554</v>
      </c>
    </row>
    <row r="134" spans="1:55" s="2" customFormat="1" ht="18" x14ac:dyDescent="0.35">
      <c r="A134" s="34" t="s">
        <v>447</v>
      </c>
      <c r="B134" s="35">
        <v>41991</v>
      </c>
      <c r="C134" s="33" t="s">
        <v>0</v>
      </c>
      <c r="D134" s="33" t="s">
        <v>22</v>
      </c>
      <c r="E134" s="28" t="s">
        <v>605</v>
      </c>
      <c r="F134" s="30">
        <v>10</v>
      </c>
      <c r="G134" s="30"/>
      <c r="H134" s="30"/>
      <c r="I134" s="30" t="s">
        <v>490</v>
      </c>
      <c r="J134" s="33"/>
      <c r="K134" s="33"/>
      <c r="L134" s="33" t="s">
        <v>471</v>
      </c>
      <c r="M134" s="33" t="s">
        <v>606</v>
      </c>
      <c r="N134" s="33" t="s">
        <v>604</v>
      </c>
      <c r="O134" s="36">
        <v>19.004000000000001</v>
      </c>
      <c r="P134" s="36" t="s">
        <v>21</v>
      </c>
      <c r="Q134" s="36" t="s">
        <v>21</v>
      </c>
      <c r="R134" s="36">
        <v>3.7076271186440679</v>
      </c>
      <c r="S134" s="60">
        <v>37</v>
      </c>
      <c r="T134" s="60">
        <v>55</v>
      </c>
      <c r="U134" s="60">
        <v>65</v>
      </c>
      <c r="V134" s="60">
        <v>71</v>
      </c>
      <c r="W134" s="60">
        <v>71</v>
      </c>
      <c r="X134" s="60">
        <v>80</v>
      </c>
      <c r="Y134" s="60">
        <v>46</v>
      </c>
      <c r="Z134" s="60">
        <v>56</v>
      </c>
      <c r="AA134" s="60">
        <v>53</v>
      </c>
      <c r="AB134" s="60">
        <v>86.911038641666664</v>
      </c>
      <c r="AC134" s="60">
        <v>24.890777836721117</v>
      </c>
      <c r="AD134" s="60">
        <v>7.330594538257813</v>
      </c>
      <c r="AE134" s="60">
        <v>14.818931517051793</v>
      </c>
      <c r="AF134" s="60">
        <v>27.588473112696001</v>
      </c>
      <c r="AG134" s="60">
        <v>46.617591687535999</v>
      </c>
      <c r="AH134" s="60" t="s">
        <v>21</v>
      </c>
      <c r="AI134" s="60">
        <v>182.13244445941501</v>
      </c>
      <c r="AJ134" s="91">
        <v>24.063491465419599</v>
      </c>
      <c r="AK134" s="60">
        <v>521.46623184999999</v>
      </c>
      <c r="AL134" s="60">
        <v>6247.5852370170005</v>
      </c>
      <c r="AM134" s="60">
        <v>1876.6322017940001</v>
      </c>
      <c r="AN134" s="60">
        <v>3719.5518107799999</v>
      </c>
      <c r="AO134" s="60">
        <v>6897.1182781739999</v>
      </c>
      <c r="AP134" s="60">
        <v>11654.397921884</v>
      </c>
      <c r="AQ134" s="60" t="s">
        <v>21</v>
      </c>
      <c r="AR134" s="60">
        <v>46079.508448232002</v>
      </c>
      <c r="AS134" s="91">
        <v>6136.1903236819999</v>
      </c>
      <c r="AT134" s="60">
        <v>5630.1100654869097</v>
      </c>
      <c r="AU134" s="60">
        <v>6670.3495213229899</v>
      </c>
      <c r="AV134" s="60">
        <v>6273.95</v>
      </c>
      <c r="AW134" s="60">
        <v>6197.25</v>
      </c>
      <c r="AX134" s="60">
        <v>6330</v>
      </c>
      <c r="AY134" s="60">
        <v>9420</v>
      </c>
      <c r="AZ134" s="40">
        <v>2190</v>
      </c>
      <c r="BA134" s="40">
        <v>2033.4039513228556</v>
      </c>
      <c r="BB134" s="91">
        <f>29422*0.089167</f>
        <v>2623.4714739999999</v>
      </c>
      <c r="BC134" s="66"/>
    </row>
    <row r="135" spans="1:55" s="2" customFormat="1" ht="18" x14ac:dyDescent="0.35">
      <c r="A135" s="34" t="s">
        <v>447</v>
      </c>
      <c r="B135" s="35">
        <v>41991</v>
      </c>
      <c r="C135" s="33" t="s">
        <v>0</v>
      </c>
      <c r="D135" s="33" t="s">
        <v>22</v>
      </c>
      <c r="E135" s="28" t="s">
        <v>602</v>
      </c>
      <c r="F135" s="33">
        <v>35</v>
      </c>
      <c r="G135" s="33"/>
      <c r="H135" s="33"/>
      <c r="I135" s="33" t="s">
        <v>495</v>
      </c>
      <c r="J135" s="33"/>
      <c r="K135" s="33"/>
      <c r="L135" s="33" t="s">
        <v>471</v>
      </c>
      <c r="M135" s="33" t="s">
        <v>591</v>
      </c>
      <c r="N135" s="33" t="s">
        <v>590</v>
      </c>
      <c r="O135" s="36">
        <v>13.627000000000001</v>
      </c>
      <c r="P135" s="36" t="s">
        <v>21</v>
      </c>
      <c r="Q135" s="36" t="s">
        <v>21</v>
      </c>
      <c r="R135" s="36">
        <v>13.771186440677967</v>
      </c>
      <c r="S135" s="60">
        <v>3</v>
      </c>
      <c r="T135" s="60">
        <v>7</v>
      </c>
      <c r="U135" s="60">
        <v>12</v>
      </c>
      <c r="V135" s="60">
        <v>19</v>
      </c>
      <c r="W135" s="60">
        <v>14</v>
      </c>
      <c r="X135" s="60">
        <v>15</v>
      </c>
      <c r="Y135" s="60">
        <v>25</v>
      </c>
      <c r="Z135" s="60">
        <v>28</v>
      </c>
      <c r="AA135" s="60">
        <v>36</v>
      </c>
      <c r="AB135" s="60">
        <v>23.040466250666665</v>
      </c>
      <c r="AC135" s="60">
        <v>22.916398559545815</v>
      </c>
      <c r="AD135" s="60">
        <v>13.867320171230469</v>
      </c>
      <c r="AE135" s="60">
        <v>11.486332913577687</v>
      </c>
      <c r="AF135" s="60">
        <v>71.367217868111993</v>
      </c>
      <c r="AG135" s="60">
        <v>5.2181305928880004</v>
      </c>
      <c r="AH135" s="60">
        <v>3.0861489787299301</v>
      </c>
      <c r="AI135" s="60">
        <v>326.90699168324903</v>
      </c>
      <c r="AJ135" s="91">
        <v>91.105338200399999</v>
      </c>
      <c r="AK135" s="60">
        <v>138.24279750399998</v>
      </c>
      <c r="AL135" s="60">
        <v>5752.0160384459996</v>
      </c>
      <c r="AM135" s="60">
        <v>3550.0339638350001</v>
      </c>
      <c r="AN135" s="60">
        <v>2883.0695613079997</v>
      </c>
      <c r="AO135" s="60">
        <v>17841.804467028</v>
      </c>
      <c r="AP135" s="60">
        <v>1304.532648222</v>
      </c>
      <c r="AQ135" s="60">
        <v>422.80241008600001</v>
      </c>
      <c r="AR135" s="60">
        <v>82707.468895861995</v>
      </c>
      <c r="AS135" s="91">
        <v>23231.861241102</v>
      </c>
      <c r="AT135" s="60">
        <v>1711.92852206871</v>
      </c>
      <c r="AU135" s="60">
        <v>2334.3408648241498</v>
      </c>
      <c r="AV135" s="60">
        <v>3800.05</v>
      </c>
      <c r="AW135" s="60">
        <v>5221.43</v>
      </c>
      <c r="AX135" s="60">
        <v>5330</v>
      </c>
      <c r="AY135" s="60">
        <v>4190</v>
      </c>
      <c r="AZ135" s="40">
        <v>1480</v>
      </c>
      <c r="BA135" s="40">
        <v>23090.210375917624</v>
      </c>
      <c r="BB135" s="91">
        <f>294099*0.089167</f>
        <v>26223.925532999998</v>
      </c>
      <c r="BC135" s="66"/>
    </row>
    <row r="136" spans="1:55" s="2" customFormat="1" ht="18" x14ac:dyDescent="0.35">
      <c r="A136" s="34" t="s">
        <v>447</v>
      </c>
      <c r="B136" s="35">
        <v>41992</v>
      </c>
      <c r="C136" s="33" t="s">
        <v>0</v>
      </c>
      <c r="D136" s="33" t="s">
        <v>22</v>
      </c>
      <c r="E136" s="28" t="s">
        <v>310</v>
      </c>
      <c r="F136" s="30">
        <v>50</v>
      </c>
      <c r="G136" s="30"/>
      <c r="H136" s="30"/>
      <c r="I136" s="30" t="s">
        <v>496</v>
      </c>
      <c r="J136" s="33"/>
      <c r="K136" s="33"/>
      <c r="L136" s="33" t="s">
        <v>471</v>
      </c>
      <c r="M136" s="33" t="s">
        <v>311</v>
      </c>
      <c r="N136" s="33" t="s">
        <v>312</v>
      </c>
      <c r="O136" s="36">
        <v>24.3</v>
      </c>
      <c r="P136" s="36" t="s">
        <v>21</v>
      </c>
      <c r="Q136" s="36" t="s">
        <v>21</v>
      </c>
      <c r="R136" s="36">
        <v>11.402953586497889</v>
      </c>
      <c r="S136" s="60">
        <v>20</v>
      </c>
      <c r="T136" s="60">
        <v>20</v>
      </c>
      <c r="U136" s="60">
        <v>28</v>
      </c>
      <c r="V136" s="60">
        <v>32</v>
      </c>
      <c r="W136" s="60">
        <v>32</v>
      </c>
      <c r="X136" s="60">
        <v>36</v>
      </c>
      <c r="Y136" s="60">
        <v>61</v>
      </c>
      <c r="Z136" s="60">
        <v>91</v>
      </c>
      <c r="AA136" s="60">
        <v>112</v>
      </c>
      <c r="AB136" s="60">
        <v>331.66290970100005</v>
      </c>
      <c r="AC136" s="60">
        <v>674.1277995442988</v>
      </c>
      <c r="AD136" s="60">
        <v>265.4566508901641</v>
      </c>
      <c r="AE136" s="60">
        <v>975.06289846588459</v>
      </c>
      <c r="AF136" s="60">
        <v>821.28512311901602</v>
      </c>
      <c r="AG136" s="60">
        <v>7605.8962283514402</v>
      </c>
      <c r="AH136" s="60">
        <v>13340.425890570599</v>
      </c>
      <c r="AI136" s="60">
        <v>10983.3907285483</v>
      </c>
      <c r="AJ136" s="91">
        <v>4194.8247310627003</v>
      </c>
      <c r="AK136" s="60">
        <v>1658.3145485050002</v>
      </c>
      <c r="AL136" s="60">
        <v>169206.07768561901</v>
      </c>
      <c r="AM136" s="60">
        <v>67956.902627882009</v>
      </c>
      <c r="AN136" s="60">
        <v>244740.78751493702</v>
      </c>
      <c r="AO136" s="60">
        <v>205321.28077975402</v>
      </c>
      <c r="AP136" s="60">
        <v>1901474.0570878601</v>
      </c>
      <c r="AQ136" s="60">
        <v>3361787.3244238002</v>
      </c>
      <c r="AR136" s="60">
        <v>2778797.8543227301</v>
      </c>
      <c r="AS136" s="91">
        <v>1069680.30642099</v>
      </c>
      <c r="AT136" s="60">
        <v>163.9934096261</v>
      </c>
      <c r="AU136" s="60">
        <v>545.10707008256304</v>
      </c>
      <c r="AV136" s="60">
        <v>1272.07</v>
      </c>
      <c r="AW136" s="60">
        <v>3835.34</v>
      </c>
      <c r="AX136" s="60">
        <v>3810</v>
      </c>
      <c r="AY136" s="60">
        <v>6320</v>
      </c>
      <c r="AZ136" s="40">
        <v>9871.1038852182119</v>
      </c>
      <c r="BA136" s="40">
        <v>10201.310538503227</v>
      </c>
      <c r="BB136" s="91">
        <f>244691*0.089167</f>
        <v>21818.362397000001</v>
      </c>
      <c r="BC136" s="66"/>
    </row>
    <row r="137" spans="1:55" s="2" customFormat="1" ht="18" x14ac:dyDescent="0.35">
      <c r="A137" s="34" t="s">
        <v>447</v>
      </c>
      <c r="B137" s="35">
        <v>41995</v>
      </c>
      <c r="C137" s="33" t="s">
        <v>0</v>
      </c>
      <c r="D137" s="33" t="s">
        <v>22</v>
      </c>
      <c r="E137" s="28" t="s">
        <v>313</v>
      </c>
      <c r="F137" s="33">
        <v>35</v>
      </c>
      <c r="G137" s="33"/>
      <c r="H137" s="33"/>
      <c r="I137" s="33" t="s">
        <v>495</v>
      </c>
      <c r="J137" s="33"/>
      <c r="K137" s="33"/>
      <c r="L137" s="33" t="s">
        <v>471</v>
      </c>
      <c r="M137" s="33" t="s">
        <v>314</v>
      </c>
      <c r="N137" s="33" t="s">
        <v>530</v>
      </c>
      <c r="O137" s="36">
        <v>42.08</v>
      </c>
      <c r="P137" s="36" t="s">
        <v>21</v>
      </c>
      <c r="Q137" s="36" t="s">
        <v>21</v>
      </c>
      <c r="R137" s="36">
        <v>12.236286919831223</v>
      </c>
      <c r="S137" s="60">
        <v>13</v>
      </c>
      <c r="T137" s="60">
        <v>15</v>
      </c>
      <c r="U137" s="60">
        <v>17</v>
      </c>
      <c r="V137" s="60">
        <v>17</v>
      </c>
      <c r="W137" s="60">
        <v>107</v>
      </c>
      <c r="X137" s="60">
        <v>115</v>
      </c>
      <c r="Y137" s="60">
        <v>99</v>
      </c>
      <c r="Z137" s="60">
        <v>374</v>
      </c>
      <c r="AA137" s="60">
        <v>359</v>
      </c>
      <c r="AB137" s="60">
        <v>13</v>
      </c>
      <c r="AC137" s="60">
        <v>15.944613545816733</v>
      </c>
      <c r="AD137" s="60" t="s">
        <v>21</v>
      </c>
      <c r="AE137" s="60" t="s">
        <v>21</v>
      </c>
      <c r="AF137" s="60">
        <v>38.886988462183993</v>
      </c>
      <c r="AG137" s="60">
        <v>80.398275109335998</v>
      </c>
      <c r="AH137" s="60" t="s">
        <v>21</v>
      </c>
      <c r="AI137" s="60">
        <v>124.947863449387</v>
      </c>
      <c r="AJ137" s="91">
        <v>36.543897030701999</v>
      </c>
      <c r="AK137" s="60" t="s">
        <v>21</v>
      </c>
      <c r="AL137" s="60" t="s">
        <v>21</v>
      </c>
      <c r="AM137" s="60" t="s">
        <v>21</v>
      </c>
      <c r="AN137" s="60" t="s">
        <v>21</v>
      </c>
      <c r="AO137" s="60">
        <v>9721.7471155459989</v>
      </c>
      <c r="AP137" s="60">
        <v>20099.568777334</v>
      </c>
      <c r="AQ137" s="60" t="s">
        <v>21</v>
      </c>
      <c r="AR137" s="60">
        <v>31611.809452695001</v>
      </c>
      <c r="AS137" s="91">
        <v>9318.6937428290094</v>
      </c>
      <c r="AT137" s="60">
        <f>98019*0.10995</f>
        <v>10777.189050000001</v>
      </c>
      <c r="AU137" s="60">
        <f>150608*0.10692</f>
        <v>16103.00736</v>
      </c>
      <c r="AV137" s="60">
        <f>189249*0.10566</f>
        <v>19996.049340000001</v>
      </c>
      <c r="AW137" s="60">
        <f>216706*0.10381</f>
        <v>22496.24986</v>
      </c>
      <c r="AX137" s="60">
        <f>168663.1*0.09752</f>
        <v>16448.025512</v>
      </c>
      <c r="AY137" s="60">
        <f>213111*0.09752</f>
        <v>20782.584719999999</v>
      </c>
      <c r="AZ137" s="40">
        <v>16276</v>
      </c>
      <c r="BA137" s="40">
        <v>86351.874661279988</v>
      </c>
      <c r="BB137" s="91">
        <f>1012704*0.089167</f>
        <v>90299.77756799999</v>
      </c>
      <c r="BC137" s="66"/>
    </row>
    <row r="138" spans="1:55" s="2" customFormat="1" ht="18" x14ac:dyDescent="0.35">
      <c r="A138" s="50" t="s">
        <v>541</v>
      </c>
      <c r="B138" s="51">
        <v>41723</v>
      </c>
      <c r="C138" s="52" t="s">
        <v>17</v>
      </c>
      <c r="D138" s="52" t="s">
        <v>8</v>
      </c>
      <c r="E138" s="55" t="s">
        <v>623</v>
      </c>
      <c r="F138" s="52"/>
      <c r="G138" s="52"/>
      <c r="H138" s="52"/>
      <c r="I138" s="52"/>
      <c r="J138" s="52"/>
      <c r="K138" s="52"/>
      <c r="L138" s="52" t="s">
        <v>471</v>
      </c>
      <c r="M138" s="52" t="s">
        <v>315</v>
      </c>
      <c r="N138" s="52" t="s">
        <v>316</v>
      </c>
      <c r="O138" s="57">
        <v>358.11</v>
      </c>
      <c r="P138" s="57">
        <v>125.4</v>
      </c>
      <c r="Q138" s="57">
        <v>0</v>
      </c>
      <c r="R138" s="57">
        <v>125.4</v>
      </c>
      <c r="S138" s="78" t="s">
        <v>21</v>
      </c>
      <c r="T138" s="78" t="s">
        <v>21</v>
      </c>
      <c r="U138" s="78" t="s">
        <v>21</v>
      </c>
      <c r="V138" s="78" t="s">
        <v>610</v>
      </c>
      <c r="W138" s="78" t="s">
        <v>610</v>
      </c>
      <c r="X138" s="78" t="s">
        <v>610</v>
      </c>
      <c r="Y138" s="78" t="s">
        <v>610</v>
      </c>
      <c r="Z138" s="78" t="s">
        <v>610</v>
      </c>
      <c r="AA138" s="78" t="s">
        <v>610</v>
      </c>
      <c r="AB138" s="78">
        <v>253.02622454090951</v>
      </c>
      <c r="AC138" s="78">
        <v>981.12663661568649</v>
      </c>
      <c r="AD138" s="78">
        <v>268.97695256916995</v>
      </c>
      <c r="AE138" s="78">
        <v>166</v>
      </c>
      <c r="AF138" s="78" t="s">
        <v>21</v>
      </c>
      <c r="AG138" s="78" t="s">
        <v>21</v>
      </c>
      <c r="AH138" s="78" t="s">
        <v>21</v>
      </c>
      <c r="AI138" s="78" t="s">
        <v>21</v>
      </c>
      <c r="AJ138" s="78" t="s">
        <v>21</v>
      </c>
      <c r="AK138" s="78">
        <v>63256.55613522738</v>
      </c>
      <c r="AL138" s="78">
        <v>246262.78579053731</v>
      </c>
      <c r="AM138" s="78">
        <v>68051.168999999994</v>
      </c>
      <c r="AN138" s="78">
        <v>37512.195644948595</v>
      </c>
      <c r="AO138" s="78" t="s">
        <v>21</v>
      </c>
      <c r="AP138" s="78" t="s">
        <v>21</v>
      </c>
      <c r="AQ138" s="78" t="s">
        <v>21</v>
      </c>
      <c r="AR138" s="78" t="s">
        <v>21</v>
      </c>
      <c r="AS138" s="78" t="s">
        <v>21</v>
      </c>
      <c r="AT138" s="78">
        <v>65884.399999999994</v>
      </c>
      <c r="AU138" s="78">
        <v>192536</v>
      </c>
      <c r="AV138" s="78">
        <v>144846</v>
      </c>
      <c r="AW138" s="78" t="s">
        <v>610</v>
      </c>
      <c r="AX138" s="78" t="s">
        <v>610</v>
      </c>
      <c r="AY138" s="78" t="s">
        <v>610</v>
      </c>
      <c r="AZ138" s="78" t="s">
        <v>610</v>
      </c>
      <c r="BA138" s="78" t="s">
        <v>610</v>
      </c>
      <c r="BB138" s="78" t="s">
        <v>610</v>
      </c>
      <c r="BC138" s="66" t="s">
        <v>554</v>
      </c>
    </row>
    <row r="139" spans="1:55" s="2" customFormat="1" ht="18" x14ac:dyDescent="0.35">
      <c r="A139" s="50" t="s">
        <v>541</v>
      </c>
      <c r="B139" s="51">
        <v>41737</v>
      </c>
      <c r="C139" s="52" t="s">
        <v>0</v>
      </c>
      <c r="D139" s="52" t="s">
        <v>8</v>
      </c>
      <c r="E139" s="55" t="s">
        <v>624</v>
      </c>
      <c r="F139" s="52">
        <v>30</v>
      </c>
      <c r="G139" s="52"/>
      <c r="H139" s="52"/>
      <c r="I139" s="52" t="s">
        <v>500</v>
      </c>
      <c r="J139" s="52"/>
      <c r="K139" s="52"/>
      <c r="L139" s="52" t="s">
        <v>471</v>
      </c>
      <c r="M139" s="52" t="s">
        <v>317</v>
      </c>
      <c r="N139" s="52" t="s">
        <v>318</v>
      </c>
      <c r="O139" s="57">
        <v>98.69</v>
      </c>
      <c r="P139" s="57">
        <v>21.23</v>
      </c>
      <c r="Q139" s="57">
        <v>0</v>
      </c>
      <c r="R139" s="57">
        <v>21.23</v>
      </c>
      <c r="S139" s="78">
        <v>446</v>
      </c>
      <c r="T139" s="78">
        <v>328</v>
      </c>
      <c r="U139" s="78" t="s">
        <v>21</v>
      </c>
      <c r="V139" s="78" t="s">
        <v>21</v>
      </c>
      <c r="W139" s="78" t="s">
        <v>21</v>
      </c>
      <c r="X139" s="78" t="s">
        <v>21</v>
      </c>
      <c r="Y139" s="78" t="s">
        <v>21</v>
      </c>
      <c r="Z139" s="78" t="s">
        <v>21</v>
      </c>
      <c r="AA139" s="78">
        <v>24</v>
      </c>
      <c r="AB139" s="78">
        <v>170.20162534938547</v>
      </c>
      <c r="AC139" s="78">
        <v>234.65058244533392</v>
      </c>
      <c r="AD139" s="78" t="s">
        <v>21</v>
      </c>
      <c r="AE139" s="78" t="s">
        <v>21</v>
      </c>
      <c r="AF139" s="78" t="s">
        <v>21</v>
      </c>
      <c r="AG139" s="78">
        <v>45.143153523033099</v>
      </c>
      <c r="AH139" s="78">
        <v>187.97083927007401</v>
      </c>
      <c r="AI139" s="78">
        <v>31.394580775193798</v>
      </c>
      <c r="AJ139" s="78" t="s">
        <v>21</v>
      </c>
      <c r="AK139" s="78">
        <v>42550.406337346365</v>
      </c>
      <c r="AL139" s="78">
        <v>58897.296193778813</v>
      </c>
      <c r="AM139" s="78" t="s">
        <v>21</v>
      </c>
      <c r="AN139" s="78" t="s">
        <v>21</v>
      </c>
      <c r="AO139" s="78">
        <v>14555.815556695101</v>
      </c>
      <c r="AP139" s="78">
        <v>10969.786306096999</v>
      </c>
      <c r="AQ139" s="78">
        <v>47556.622335328699</v>
      </c>
      <c r="AR139" s="78">
        <v>8099.8018400000001</v>
      </c>
      <c r="AS139" s="78" t="s">
        <v>21</v>
      </c>
      <c r="AT139" s="78">
        <v>128.69999999999999</v>
      </c>
      <c r="AU139" s="78">
        <v>152.4</v>
      </c>
      <c r="AV139" s="78" t="s">
        <v>21</v>
      </c>
      <c r="AW139" s="78" t="s">
        <v>21</v>
      </c>
      <c r="AX139" s="78" t="s">
        <v>21</v>
      </c>
      <c r="AY139" s="78">
        <v>80028.182704837905</v>
      </c>
      <c r="AZ139" s="78">
        <v>81732.016527685293</v>
      </c>
      <c r="BA139" s="78">
        <v>15512.317599697801</v>
      </c>
      <c r="BB139" s="78" t="s">
        <v>21</v>
      </c>
      <c r="BC139" s="66" t="s">
        <v>554</v>
      </c>
    </row>
    <row r="140" spans="1:55" s="2" customFormat="1" ht="18" x14ac:dyDescent="0.35">
      <c r="A140" s="34" t="s">
        <v>541</v>
      </c>
      <c r="B140" s="35">
        <v>41740</v>
      </c>
      <c r="C140" s="33" t="s">
        <v>0</v>
      </c>
      <c r="D140" s="33" t="s">
        <v>8</v>
      </c>
      <c r="E140" s="28" t="s">
        <v>319</v>
      </c>
      <c r="F140" s="30">
        <v>50</v>
      </c>
      <c r="G140" s="30"/>
      <c r="H140" s="30"/>
      <c r="I140" s="30" t="s">
        <v>496</v>
      </c>
      <c r="J140" s="33"/>
      <c r="K140" s="33"/>
      <c r="L140" s="33" t="s">
        <v>471</v>
      </c>
      <c r="M140" s="33" t="s">
        <v>320</v>
      </c>
      <c r="N140" s="33" t="s">
        <v>321</v>
      </c>
      <c r="O140" s="36">
        <v>31.22</v>
      </c>
      <c r="P140" s="36">
        <v>9.8800000000000008</v>
      </c>
      <c r="Q140" s="36">
        <v>0</v>
      </c>
      <c r="R140" s="36">
        <v>9.8800000000000008</v>
      </c>
      <c r="S140" s="60">
        <v>50</v>
      </c>
      <c r="T140" s="60">
        <v>55</v>
      </c>
      <c r="U140" s="60">
        <v>49</v>
      </c>
      <c r="V140" s="60">
        <v>55</v>
      </c>
      <c r="W140" s="60">
        <v>66</v>
      </c>
      <c r="X140" s="60" t="s">
        <v>21</v>
      </c>
      <c r="Y140" s="60">
        <v>128</v>
      </c>
      <c r="Z140" s="60">
        <v>169</v>
      </c>
      <c r="AA140" s="78">
        <v>251</v>
      </c>
      <c r="AB140" s="60">
        <v>5.6125123873894225</v>
      </c>
      <c r="AC140" s="60">
        <v>4.500584974150013</v>
      </c>
      <c r="AD140" s="60">
        <v>4.188242063492063</v>
      </c>
      <c r="AE140" s="60">
        <v>41</v>
      </c>
      <c r="AF140" s="60" t="s">
        <v>21</v>
      </c>
      <c r="AG140" s="60">
        <v>746.750489387166</v>
      </c>
      <c r="AH140" s="60">
        <v>1669.94201477409</v>
      </c>
      <c r="AI140" s="60">
        <v>1474.4939984108528</v>
      </c>
      <c r="AJ140" s="60">
        <v>400.77821011673154</v>
      </c>
      <c r="AK140" s="60">
        <v>1403.1280968473557</v>
      </c>
      <c r="AL140" s="60">
        <v>1129.6468285116532</v>
      </c>
      <c r="AM140" s="60">
        <v>1055.4369999999999</v>
      </c>
      <c r="AN140" s="60">
        <v>9906.9378477769078</v>
      </c>
      <c r="AO140" s="60">
        <v>9996.6518179165196</v>
      </c>
      <c r="AP140" s="60">
        <v>186687.62234679199</v>
      </c>
      <c r="AQ140" s="60">
        <v>422495.32973784499</v>
      </c>
      <c r="AR140" s="60">
        <v>380419.45159000001</v>
      </c>
      <c r="AS140" s="60">
        <v>103000</v>
      </c>
      <c r="AT140" s="60">
        <v>16077.3</v>
      </c>
      <c r="AU140" s="60">
        <v>22111.8</v>
      </c>
      <c r="AV140" s="60">
        <v>18884.2</v>
      </c>
      <c r="AW140" s="60">
        <v>25088.799999999999</v>
      </c>
      <c r="AX140" s="60">
        <v>32940</v>
      </c>
      <c r="AY140" s="60">
        <v>38652.180552482598</v>
      </c>
      <c r="AZ140" s="60">
        <v>42847.250984609098</v>
      </c>
      <c r="BA140" s="60">
        <v>44680.464599281499</v>
      </c>
      <c r="BB140" s="78">
        <v>77420.137208700195</v>
      </c>
      <c r="BC140" s="66"/>
    </row>
    <row r="141" spans="1:55" s="2" customFormat="1" ht="18" x14ac:dyDescent="0.35">
      <c r="A141" s="34" t="s">
        <v>541</v>
      </c>
      <c r="B141" s="35">
        <v>41744</v>
      </c>
      <c r="C141" s="33" t="s">
        <v>17</v>
      </c>
      <c r="D141" s="33" t="s">
        <v>8</v>
      </c>
      <c r="E141" s="28" t="s">
        <v>322</v>
      </c>
      <c r="F141" s="30">
        <v>50</v>
      </c>
      <c r="G141" s="30"/>
      <c r="H141" s="30"/>
      <c r="I141" s="30" t="s">
        <v>496</v>
      </c>
      <c r="J141" s="33"/>
      <c r="K141" s="33"/>
      <c r="L141" s="33" t="s">
        <v>471</v>
      </c>
      <c r="M141" s="33" t="s">
        <v>323</v>
      </c>
      <c r="N141" s="33" t="s">
        <v>324</v>
      </c>
      <c r="O141" s="36">
        <v>525.1</v>
      </c>
      <c r="P141" s="36">
        <v>72.55</v>
      </c>
      <c r="Q141" s="36">
        <v>108.83</v>
      </c>
      <c r="R141" s="36">
        <v>181.38</v>
      </c>
      <c r="S141" s="60">
        <v>12</v>
      </c>
      <c r="T141" s="60">
        <v>14</v>
      </c>
      <c r="U141" s="60">
        <v>12</v>
      </c>
      <c r="V141" s="60">
        <v>11</v>
      </c>
      <c r="W141" s="60">
        <v>11</v>
      </c>
      <c r="X141" s="60">
        <v>8</v>
      </c>
      <c r="Y141" s="60">
        <v>6</v>
      </c>
      <c r="Z141" s="60" t="s">
        <v>21</v>
      </c>
      <c r="AA141" s="78">
        <v>8</v>
      </c>
      <c r="AB141" s="60">
        <v>1881.0337034220422</v>
      </c>
      <c r="AC141" s="60">
        <v>3307.0310751963834</v>
      </c>
      <c r="AD141" s="60">
        <v>959.76150592885369</v>
      </c>
      <c r="AE141" s="60">
        <v>1627.7594215134829</v>
      </c>
      <c r="AF141" s="60" t="s">
        <v>21</v>
      </c>
      <c r="AG141" s="60">
        <v>2322.44396414422</v>
      </c>
      <c r="AH141" s="60">
        <v>3268.7561367942099</v>
      </c>
      <c r="AI141" s="60">
        <v>2240.2111374418605</v>
      </c>
      <c r="AJ141" s="60">
        <v>684.82490272373536</v>
      </c>
      <c r="AK141" s="60">
        <v>470258.42585551058</v>
      </c>
      <c r="AL141" s="60">
        <v>830064.79987429222</v>
      </c>
      <c r="AM141" s="60">
        <v>242819.66099999999</v>
      </c>
      <c r="AN141" s="60">
        <v>408567.61479988421</v>
      </c>
      <c r="AO141" s="60">
        <v>231062.09230788599</v>
      </c>
      <c r="AP141" s="60">
        <v>580610.99103605596</v>
      </c>
      <c r="AQ141" s="60">
        <v>826995.30260893505</v>
      </c>
      <c r="AR141" s="60">
        <v>577974.47346000001</v>
      </c>
      <c r="AS141" s="60">
        <v>176000</v>
      </c>
      <c r="AT141" s="60">
        <v>148405</v>
      </c>
      <c r="AU141" s="60">
        <v>284500</v>
      </c>
      <c r="AV141" s="60">
        <v>136577</v>
      </c>
      <c r="AW141" s="60">
        <v>92576.1</v>
      </c>
      <c r="AX141" s="60">
        <v>113048</v>
      </c>
      <c r="AY141" s="60">
        <v>223740.282334986</v>
      </c>
      <c r="AZ141" s="60">
        <v>180456.68001751599</v>
      </c>
      <c r="BA141" s="60">
        <v>178240.607137215</v>
      </c>
      <c r="BB141" s="78">
        <v>242194.308658102</v>
      </c>
      <c r="BC141" s="66"/>
    </row>
    <row r="142" spans="1:55" s="2" customFormat="1" ht="18" x14ac:dyDescent="0.35">
      <c r="A142" s="34" t="s">
        <v>541</v>
      </c>
      <c r="B142" s="35">
        <v>41789</v>
      </c>
      <c r="C142" s="33" t="s">
        <v>17</v>
      </c>
      <c r="D142" s="33" t="s">
        <v>8</v>
      </c>
      <c r="E142" s="28" t="s">
        <v>625</v>
      </c>
      <c r="F142" s="33"/>
      <c r="G142" s="33"/>
      <c r="H142" s="33"/>
      <c r="I142" s="33"/>
      <c r="J142" s="33"/>
      <c r="K142" s="33"/>
      <c r="L142" s="33" t="s">
        <v>471</v>
      </c>
      <c r="M142" s="33" t="s">
        <v>325</v>
      </c>
      <c r="N142" s="33" t="s">
        <v>326</v>
      </c>
      <c r="O142" s="36">
        <v>86.78</v>
      </c>
      <c r="P142" s="36">
        <v>0</v>
      </c>
      <c r="Q142" s="36">
        <v>6</v>
      </c>
      <c r="R142" s="36">
        <v>6</v>
      </c>
      <c r="S142" s="60">
        <v>17</v>
      </c>
      <c r="T142" s="60">
        <v>41</v>
      </c>
      <c r="U142" s="60">
        <v>29</v>
      </c>
      <c r="V142" s="60">
        <v>12</v>
      </c>
      <c r="W142" s="60">
        <v>10</v>
      </c>
      <c r="X142" s="60" t="s">
        <v>21</v>
      </c>
      <c r="Y142" s="60" t="s">
        <v>21</v>
      </c>
      <c r="Z142" s="60" t="s">
        <v>21</v>
      </c>
      <c r="AA142" s="78" t="s">
        <v>21</v>
      </c>
      <c r="AB142" s="60">
        <v>29.430806205757563</v>
      </c>
      <c r="AC142" s="60">
        <v>268.10381627455769</v>
      </c>
      <c r="AD142" s="60">
        <v>5.9719169960474305</v>
      </c>
      <c r="AE142" s="60">
        <v>999.2302343413387</v>
      </c>
      <c r="AF142" s="60" t="s">
        <v>21</v>
      </c>
      <c r="AG142" s="60">
        <v>129.953919804973</v>
      </c>
      <c r="AH142" s="60">
        <v>49.538377248236998</v>
      </c>
      <c r="AI142" s="60" t="s">
        <v>21</v>
      </c>
      <c r="AJ142" s="78" t="s">
        <v>21</v>
      </c>
      <c r="AK142" s="60">
        <v>7357.7015514393906</v>
      </c>
      <c r="AL142" s="60">
        <v>67294.057884913986</v>
      </c>
      <c r="AM142" s="60">
        <v>1510.895</v>
      </c>
      <c r="AN142" s="60">
        <v>250806.788819676</v>
      </c>
      <c r="AO142" s="60">
        <v>61912.731971567497</v>
      </c>
      <c r="AP142" s="60">
        <v>32488.479951243298</v>
      </c>
      <c r="AQ142" s="60">
        <v>12533.209443804</v>
      </c>
      <c r="AR142" s="60" t="s">
        <v>21</v>
      </c>
      <c r="AS142" s="78" t="s">
        <v>21</v>
      </c>
      <c r="AT142" s="60">
        <v>4625.8999999999996</v>
      </c>
      <c r="AU142" s="60">
        <v>416.3</v>
      </c>
      <c r="AV142" s="60">
        <v>210.46100000000001</v>
      </c>
      <c r="AW142" s="60">
        <v>190.88800000000001</v>
      </c>
      <c r="AX142" s="60">
        <v>0</v>
      </c>
      <c r="AY142" s="60">
        <v>91811.5949254234</v>
      </c>
      <c r="AZ142" s="60">
        <v>59249.574843201102</v>
      </c>
      <c r="BA142" s="60" t="s">
        <v>21</v>
      </c>
      <c r="BB142" s="78" t="s">
        <v>21</v>
      </c>
      <c r="BC142" s="66"/>
    </row>
    <row r="143" spans="1:55" s="2" customFormat="1" ht="18" x14ac:dyDescent="0.35">
      <c r="A143" s="34" t="s">
        <v>541</v>
      </c>
      <c r="B143" s="35">
        <v>41810</v>
      </c>
      <c r="C143" s="33" t="s">
        <v>0</v>
      </c>
      <c r="D143" s="33" t="s">
        <v>8</v>
      </c>
      <c r="E143" s="28" t="s">
        <v>327</v>
      </c>
      <c r="F143" s="30">
        <v>10</v>
      </c>
      <c r="G143" s="30"/>
      <c r="H143" s="30"/>
      <c r="I143" s="30" t="s">
        <v>490</v>
      </c>
      <c r="J143" s="33"/>
      <c r="K143" s="33"/>
      <c r="L143" s="33" t="s">
        <v>471</v>
      </c>
      <c r="M143" s="33" t="s">
        <v>95</v>
      </c>
      <c r="N143" s="33" t="s">
        <v>328</v>
      </c>
      <c r="O143" s="36">
        <v>57.05</v>
      </c>
      <c r="P143" s="36">
        <v>6</v>
      </c>
      <c r="Q143" s="36">
        <v>16.39</v>
      </c>
      <c r="R143" s="36">
        <v>22.39</v>
      </c>
      <c r="S143" s="60">
        <v>411</v>
      </c>
      <c r="T143" s="60">
        <v>452</v>
      </c>
      <c r="U143" s="60">
        <v>454</v>
      </c>
      <c r="V143" s="60">
        <v>829</v>
      </c>
      <c r="W143" s="60">
        <v>850</v>
      </c>
      <c r="X143" s="60" t="s">
        <v>21</v>
      </c>
      <c r="Y143" s="60">
        <v>723</v>
      </c>
      <c r="Z143" s="60" t="s">
        <v>21</v>
      </c>
      <c r="AA143" s="78" t="s">
        <v>21</v>
      </c>
      <c r="AB143" s="60">
        <v>54.89963008293352</v>
      </c>
      <c r="AC143" s="60">
        <v>80.956328974449249</v>
      </c>
      <c r="AD143" s="60">
        <v>21.697403162055338</v>
      </c>
      <c r="AE143" s="60">
        <v>207.5144471486314</v>
      </c>
      <c r="AF143" s="60" t="s">
        <v>21</v>
      </c>
      <c r="AG143" s="60">
        <v>29.979504341454199</v>
      </c>
      <c r="AH143" s="60">
        <v>94.561360665518293</v>
      </c>
      <c r="AI143" s="60">
        <v>303.53781445736433</v>
      </c>
      <c r="AJ143" s="60">
        <v>89.544680933852135</v>
      </c>
      <c r="AK143" s="60">
        <v>13724.907520733381</v>
      </c>
      <c r="AL143" s="60">
        <v>20320.038572586764</v>
      </c>
      <c r="AM143" s="60">
        <v>5489.4430000000002</v>
      </c>
      <c r="AN143" s="60">
        <v>51878.611787157854</v>
      </c>
      <c r="AO143" s="60">
        <v>8892.0581107451599</v>
      </c>
      <c r="AP143" s="60">
        <v>7314.9990593148204</v>
      </c>
      <c r="AQ143" s="60">
        <v>23924.024248376099</v>
      </c>
      <c r="AR143" s="60">
        <v>78312.756129999994</v>
      </c>
      <c r="AS143" s="60">
        <v>23012.983</v>
      </c>
      <c r="AT143" s="60">
        <v>36000.5</v>
      </c>
      <c r="AU143" s="60">
        <v>39057.5</v>
      </c>
      <c r="AV143" s="60">
        <v>43650</v>
      </c>
      <c r="AW143" s="60">
        <v>58638.8</v>
      </c>
      <c r="AX143" s="60">
        <v>74613</v>
      </c>
      <c r="AY143" s="60">
        <v>78846.388224065304</v>
      </c>
      <c r="AZ143" s="60">
        <v>73834.256162747799</v>
      </c>
      <c r="BA143" s="60">
        <v>76280.996228940799</v>
      </c>
      <c r="BB143" s="78">
        <v>88293.670863702893</v>
      </c>
      <c r="BC143" s="66"/>
    </row>
    <row r="144" spans="1:55" s="2" customFormat="1" ht="18" x14ac:dyDescent="0.35">
      <c r="A144" s="34" t="s">
        <v>541</v>
      </c>
      <c r="B144" s="35">
        <v>41815</v>
      </c>
      <c r="C144" s="33" t="s">
        <v>0</v>
      </c>
      <c r="D144" s="33" t="s">
        <v>8</v>
      </c>
      <c r="E144" s="28" t="s">
        <v>329</v>
      </c>
      <c r="F144" s="30">
        <v>50</v>
      </c>
      <c r="G144" s="30"/>
      <c r="H144" s="30"/>
      <c r="I144" s="30" t="s">
        <v>496</v>
      </c>
      <c r="J144" s="33"/>
      <c r="K144" s="33"/>
      <c r="L144" s="33" t="s">
        <v>471</v>
      </c>
      <c r="M144" s="33" t="s">
        <v>330</v>
      </c>
      <c r="N144" s="33" t="s">
        <v>331</v>
      </c>
      <c r="O144" s="36">
        <v>97.69</v>
      </c>
      <c r="P144" s="36">
        <v>22.97</v>
      </c>
      <c r="Q144" s="36">
        <v>1.24</v>
      </c>
      <c r="R144" s="36">
        <v>24.209999999999997</v>
      </c>
      <c r="S144" s="60">
        <v>34</v>
      </c>
      <c r="T144" s="60">
        <v>53</v>
      </c>
      <c r="U144" s="60">
        <v>60</v>
      </c>
      <c r="V144" s="60">
        <v>81</v>
      </c>
      <c r="W144" s="60">
        <v>90</v>
      </c>
      <c r="X144" s="60" t="s">
        <v>21</v>
      </c>
      <c r="Y144" s="60">
        <v>29</v>
      </c>
      <c r="Z144" s="60">
        <v>26</v>
      </c>
      <c r="AA144" s="78">
        <v>27</v>
      </c>
      <c r="AB144" s="60">
        <v>54.585881762174544</v>
      </c>
      <c r="AC144" s="60">
        <v>1563.7758278473266</v>
      </c>
      <c r="AD144" s="60">
        <v>510.1354827586207</v>
      </c>
      <c r="AE144" s="60">
        <v>656.22853441547898</v>
      </c>
      <c r="AF144" s="60" t="s">
        <v>21</v>
      </c>
      <c r="AG144" s="60">
        <v>148.11148825326401</v>
      </c>
      <c r="AH144" s="60">
        <v>156.08695202507101</v>
      </c>
      <c r="AI144" s="60">
        <v>821.1793253100775</v>
      </c>
      <c r="AJ144" s="60">
        <v>69.674175097276262</v>
      </c>
      <c r="AK144" s="60">
        <v>13646.470440543637</v>
      </c>
      <c r="AL144" s="60">
        <v>392507.73278967896</v>
      </c>
      <c r="AM144" s="60">
        <v>133145.361</v>
      </c>
      <c r="AN144" s="60">
        <v>164713.36213828521</v>
      </c>
      <c r="AO144" s="60">
        <v>37895.126290594497</v>
      </c>
      <c r="AP144" s="60">
        <v>37027.872063315997</v>
      </c>
      <c r="AQ144" s="60">
        <v>39489.998862342902</v>
      </c>
      <c r="AR144" s="60">
        <v>211864.26592999999</v>
      </c>
      <c r="AS144" s="60">
        <v>17906.262999999999</v>
      </c>
      <c r="AT144" s="60">
        <v>659.1</v>
      </c>
      <c r="AU144" s="60">
        <v>477.7</v>
      </c>
      <c r="AV144" s="60">
        <v>1132.0999999999999</v>
      </c>
      <c r="AW144" s="60">
        <v>997.45</v>
      </c>
      <c r="AX144" s="60">
        <v>1000</v>
      </c>
      <c r="AY144" s="60">
        <v>8570.4714210331404</v>
      </c>
      <c r="AZ144" s="60">
        <v>5383.3964536339099</v>
      </c>
      <c r="BA144" s="60">
        <v>4898.8129739463302</v>
      </c>
      <c r="BB144" s="78">
        <v>4599.7135172486296</v>
      </c>
      <c r="BC144" s="66"/>
    </row>
    <row r="145" spans="1:60" s="2" customFormat="1" ht="18" x14ac:dyDescent="0.35">
      <c r="A145" s="50" t="s">
        <v>541</v>
      </c>
      <c r="B145" s="51">
        <v>41821</v>
      </c>
      <c r="C145" s="52" t="s">
        <v>0</v>
      </c>
      <c r="D145" s="52" t="s">
        <v>8</v>
      </c>
      <c r="E145" s="55" t="s">
        <v>626</v>
      </c>
      <c r="F145" s="52"/>
      <c r="G145" s="52"/>
      <c r="H145" s="52"/>
      <c r="I145" s="52"/>
      <c r="J145" s="52"/>
      <c r="K145" s="52"/>
      <c r="L145" s="52" t="s">
        <v>471</v>
      </c>
      <c r="M145" s="52" t="s">
        <v>332</v>
      </c>
      <c r="N145" s="52" t="s">
        <v>333</v>
      </c>
      <c r="O145" s="57">
        <v>56.27</v>
      </c>
      <c r="P145" s="57">
        <v>5.53</v>
      </c>
      <c r="Q145" s="57">
        <v>22.33</v>
      </c>
      <c r="R145" s="57">
        <v>27.86</v>
      </c>
      <c r="S145" s="78">
        <v>105</v>
      </c>
      <c r="T145" s="78">
        <v>180</v>
      </c>
      <c r="U145" s="78">
        <v>183</v>
      </c>
      <c r="V145" s="78">
        <v>116</v>
      </c>
      <c r="W145" s="78">
        <v>109</v>
      </c>
      <c r="X145" s="78" t="s">
        <v>21</v>
      </c>
      <c r="Y145" s="78" t="s">
        <v>610</v>
      </c>
      <c r="Z145" s="78" t="s">
        <v>610</v>
      </c>
      <c r="AA145" s="78" t="s">
        <v>610</v>
      </c>
      <c r="AB145" s="78">
        <v>1.1053439035908226</v>
      </c>
      <c r="AC145" s="78">
        <v>21.272880783347066</v>
      </c>
      <c r="AD145" s="78">
        <v>14.155187250996017</v>
      </c>
      <c r="AE145" s="78">
        <v>98.011886509919137</v>
      </c>
      <c r="AF145" s="60" t="s">
        <v>21</v>
      </c>
      <c r="AG145" s="60">
        <v>72.989253489889194</v>
      </c>
      <c r="AH145" s="60" t="s">
        <v>610</v>
      </c>
      <c r="AI145" s="60" t="s">
        <v>610</v>
      </c>
      <c r="AJ145" s="78" t="s">
        <v>610</v>
      </c>
      <c r="AK145" s="78">
        <v>276.33597589770562</v>
      </c>
      <c r="AL145" s="78">
        <v>5339.4930766201142</v>
      </c>
      <c r="AM145" s="78">
        <v>3552.9520000000002</v>
      </c>
      <c r="AN145" s="78">
        <v>22934.781443321077</v>
      </c>
      <c r="AO145" s="78">
        <v>5788.4333877553599</v>
      </c>
      <c r="AP145" s="78">
        <v>13430.0226421396</v>
      </c>
      <c r="AQ145" s="78" t="s">
        <v>610</v>
      </c>
      <c r="AR145" s="78" t="s">
        <v>610</v>
      </c>
      <c r="AS145" s="78" t="s">
        <v>610</v>
      </c>
      <c r="AT145" s="78">
        <v>11624.4</v>
      </c>
      <c r="AU145" s="78">
        <v>14393.7</v>
      </c>
      <c r="AV145" s="78">
        <v>25472</v>
      </c>
      <c r="AW145" s="78">
        <v>17101.3</v>
      </c>
      <c r="AX145" s="78">
        <v>17603</v>
      </c>
      <c r="AY145" s="78" t="s">
        <v>21</v>
      </c>
      <c r="AZ145" s="78" t="s">
        <v>610</v>
      </c>
      <c r="BA145" s="78" t="s">
        <v>610</v>
      </c>
      <c r="BB145" s="78" t="s">
        <v>610</v>
      </c>
      <c r="BC145" s="66">
        <v>43754</v>
      </c>
    </row>
    <row r="146" spans="1:60" s="2" customFormat="1" ht="18" x14ac:dyDescent="0.35">
      <c r="A146" s="34" t="s">
        <v>541</v>
      </c>
      <c r="B146" s="35">
        <v>41821</v>
      </c>
      <c r="C146" s="33" t="s">
        <v>0</v>
      </c>
      <c r="D146" s="33" t="s">
        <v>8</v>
      </c>
      <c r="E146" s="28" t="s">
        <v>334</v>
      </c>
      <c r="F146" s="30">
        <v>50</v>
      </c>
      <c r="G146" s="30"/>
      <c r="H146" s="30"/>
      <c r="I146" s="30" t="s">
        <v>496</v>
      </c>
      <c r="J146" s="33"/>
      <c r="K146" s="33"/>
      <c r="L146" s="33" t="s">
        <v>471</v>
      </c>
      <c r="M146" s="33" t="s">
        <v>335</v>
      </c>
      <c r="N146" s="33" t="s">
        <v>336</v>
      </c>
      <c r="O146" s="36">
        <v>86.8</v>
      </c>
      <c r="P146" s="36">
        <v>0</v>
      </c>
      <c r="Q146" s="36">
        <v>16.670000000000002</v>
      </c>
      <c r="R146" s="36">
        <v>16.670000000000002</v>
      </c>
      <c r="S146" s="60">
        <v>15</v>
      </c>
      <c r="T146" s="60">
        <v>29</v>
      </c>
      <c r="U146" s="60">
        <v>25</v>
      </c>
      <c r="V146" s="60">
        <v>27</v>
      </c>
      <c r="W146" s="60">
        <v>28</v>
      </c>
      <c r="X146" s="60">
        <v>27</v>
      </c>
      <c r="Y146" s="60">
        <v>26</v>
      </c>
      <c r="Z146" s="60">
        <v>490</v>
      </c>
      <c r="AA146" s="78">
        <v>420</v>
      </c>
      <c r="AB146" s="60">
        <v>25.127497656658893</v>
      </c>
      <c r="AC146" s="60">
        <v>3.4755990554494365</v>
      </c>
      <c r="AD146" s="60">
        <v>26.040944444444445</v>
      </c>
      <c r="AE146" s="60">
        <v>57.864073506234519</v>
      </c>
      <c r="AF146" s="60" t="s">
        <v>21</v>
      </c>
      <c r="AG146" s="60">
        <v>14.4925053450745</v>
      </c>
      <c r="AH146" s="60">
        <v>234.91028530432601</v>
      </c>
      <c r="AI146" s="60">
        <v>362.06587802325583</v>
      </c>
      <c r="AJ146" s="60">
        <v>39.540509727626457</v>
      </c>
      <c r="AK146" s="60">
        <v>6281.874414164723</v>
      </c>
      <c r="AL146" s="60">
        <v>872.37536291780862</v>
      </c>
      <c r="AM146" s="60">
        <v>7031.0550000000003</v>
      </c>
      <c r="AN146" s="60">
        <v>14466.01837655863</v>
      </c>
      <c r="AO146" s="60">
        <v>3539.2969317438401</v>
      </c>
      <c r="AP146" s="60">
        <v>3376.75374540235</v>
      </c>
      <c r="AQ146" s="60">
        <v>58727.571326081503</v>
      </c>
      <c r="AR146" s="60">
        <v>93412.996530000004</v>
      </c>
      <c r="AS146" s="60">
        <v>10161.911</v>
      </c>
      <c r="AT146" s="60">
        <v>266146</v>
      </c>
      <c r="AU146" s="60">
        <v>184753</v>
      </c>
      <c r="AV146" s="60">
        <v>219541</v>
      </c>
      <c r="AW146" s="60">
        <v>134281</v>
      </c>
      <c r="AX146" s="60">
        <v>205720.96099999998</v>
      </c>
      <c r="AY146" s="60">
        <v>226981.37770432999</v>
      </c>
      <c r="AZ146" s="60">
        <v>216433.97038024699</v>
      </c>
      <c r="BA146" s="60" t="s">
        <v>21</v>
      </c>
      <c r="BB146" s="78">
        <v>45141.735623791799</v>
      </c>
      <c r="BC146" s="66"/>
    </row>
    <row r="147" spans="1:60" s="2" customFormat="1" ht="18" x14ac:dyDescent="0.35">
      <c r="A147" s="50" t="s">
        <v>541</v>
      </c>
      <c r="B147" s="51">
        <v>41831</v>
      </c>
      <c r="C147" s="52" t="s">
        <v>17</v>
      </c>
      <c r="D147" s="52" t="s">
        <v>8</v>
      </c>
      <c r="E147" s="55" t="s">
        <v>627</v>
      </c>
      <c r="F147" s="52"/>
      <c r="G147" s="52"/>
      <c r="H147" s="52"/>
      <c r="I147" s="52"/>
      <c r="J147" s="52"/>
      <c r="K147" s="52"/>
      <c r="L147" s="52" t="s">
        <v>471</v>
      </c>
      <c r="M147" s="52" t="s">
        <v>337</v>
      </c>
      <c r="N147" s="52" t="s">
        <v>338</v>
      </c>
      <c r="O147" s="57">
        <v>26.14</v>
      </c>
      <c r="P147" s="57">
        <v>7.77</v>
      </c>
      <c r="Q147" s="57">
        <v>0</v>
      </c>
      <c r="R147" s="57">
        <v>7.77</v>
      </c>
      <c r="S147" s="78">
        <v>10.8</v>
      </c>
      <c r="T147" s="78">
        <v>12</v>
      </c>
      <c r="U147" s="78" t="s">
        <v>21</v>
      </c>
      <c r="V147" s="78" t="s">
        <v>610</v>
      </c>
      <c r="W147" s="78" t="s">
        <v>610</v>
      </c>
      <c r="X147" s="78" t="s">
        <v>610</v>
      </c>
      <c r="Y147" s="78" t="s">
        <v>610</v>
      </c>
      <c r="Z147" s="78" t="s">
        <v>610</v>
      </c>
      <c r="AA147" s="78" t="s">
        <v>610</v>
      </c>
      <c r="AB147" s="78">
        <v>24.680682027633473</v>
      </c>
      <c r="AC147" s="78">
        <v>14.537209120745393</v>
      </c>
      <c r="AD147" s="78" t="s">
        <v>21</v>
      </c>
      <c r="AE147" s="78" t="s">
        <v>610</v>
      </c>
      <c r="AF147" s="78" t="s">
        <v>610</v>
      </c>
      <c r="AG147" s="78" t="s">
        <v>610</v>
      </c>
      <c r="AH147" s="78" t="s">
        <v>610</v>
      </c>
      <c r="AI147" s="78" t="s">
        <v>610</v>
      </c>
      <c r="AJ147" s="78" t="s">
        <v>610</v>
      </c>
      <c r="AK147" s="78">
        <v>6170.1705069083682</v>
      </c>
      <c r="AL147" s="78">
        <v>3648.8394893070899</v>
      </c>
      <c r="AM147" s="78" t="s">
        <v>21</v>
      </c>
      <c r="AN147" s="78" t="s">
        <v>610</v>
      </c>
      <c r="AO147" s="78" t="s">
        <v>610</v>
      </c>
      <c r="AP147" s="78" t="s">
        <v>610</v>
      </c>
      <c r="AQ147" s="78" t="s">
        <v>610</v>
      </c>
      <c r="AR147" s="78" t="s">
        <v>610</v>
      </c>
      <c r="AS147" s="78" t="s">
        <v>610</v>
      </c>
      <c r="AT147" s="78" t="s">
        <v>21</v>
      </c>
      <c r="AU147" s="78" t="s">
        <v>21</v>
      </c>
      <c r="AV147" s="78" t="s">
        <v>21</v>
      </c>
      <c r="AW147" s="78" t="s">
        <v>610</v>
      </c>
      <c r="AX147" s="78" t="s">
        <v>610</v>
      </c>
      <c r="AY147" s="78" t="s">
        <v>610</v>
      </c>
      <c r="AZ147" s="78" t="s">
        <v>610</v>
      </c>
      <c r="BA147" s="78" t="s">
        <v>610</v>
      </c>
      <c r="BB147" s="78" t="s">
        <v>610</v>
      </c>
      <c r="BC147" s="66" t="s">
        <v>554</v>
      </c>
    </row>
    <row r="148" spans="1:60" s="2" customFormat="1" ht="18" x14ac:dyDescent="0.35">
      <c r="A148" s="34" t="s">
        <v>541</v>
      </c>
      <c r="B148" s="35">
        <v>41914</v>
      </c>
      <c r="C148" s="33" t="s">
        <v>0</v>
      </c>
      <c r="D148" s="33" t="s">
        <v>8</v>
      </c>
      <c r="E148" s="33" t="s">
        <v>339</v>
      </c>
      <c r="F148" s="33">
        <v>60</v>
      </c>
      <c r="G148" s="33"/>
      <c r="H148" s="33"/>
      <c r="I148" s="33" t="s">
        <v>512</v>
      </c>
      <c r="J148" s="33"/>
      <c r="K148" s="33"/>
      <c r="L148" s="33" t="s">
        <v>471</v>
      </c>
      <c r="M148" s="33" t="s">
        <v>340</v>
      </c>
      <c r="N148" s="33" t="s">
        <v>341</v>
      </c>
      <c r="O148" s="36">
        <v>217.56</v>
      </c>
      <c r="P148" s="36">
        <v>61.35</v>
      </c>
      <c r="Q148" s="36">
        <v>23.31</v>
      </c>
      <c r="R148" s="36">
        <v>84.66</v>
      </c>
      <c r="S148" s="60">
        <v>92</v>
      </c>
      <c r="T148" s="60">
        <v>132</v>
      </c>
      <c r="U148" s="60">
        <v>148</v>
      </c>
      <c r="V148" s="60">
        <v>184</v>
      </c>
      <c r="W148" s="60">
        <v>246</v>
      </c>
      <c r="X148" s="60">
        <v>335</v>
      </c>
      <c r="Y148" s="60">
        <v>435</v>
      </c>
      <c r="Z148" s="60">
        <v>622</v>
      </c>
      <c r="AA148" s="78">
        <v>778</v>
      </c>
      <c r="AB148" s="60">
        <v>119.13630203191086</v>
      </c>
      <c r="AC148" s="60">
        <v>572.35639049721385</v>
      </c>
      <c r="AD148" s="60">
        <v>395.40147278911564</v>
      </c>
      <c r="AE148" s="60">
        <v>1301.2093748495636</v>
      </c>
      <c r="AF148" s="60" t="s">
        <v>21</v>
      </c>
      <c r="AG148" s="60">
        <v>3518.8858715905599</v>
      </c>
      <c r="AH148" s="60">
        <v>9217.7329293985495</v>
      </c>
      <c r="AI148" s="60">
        <v>17065.334626744188</v>
      </c>
      <c r="AJ148" s="60">
        <v>5369.6498054474705</v>
      </c>
      <c r="AK148" s="60">
        <v>29784.075507977715</v>
      </c>
      <c r="AL148" s="60">
        <v>143661.45401480066</v>
      </c>
      <c r="AM148" s="60">
        <v>116248.033</v>
      </c>
      <c r="AN148" s="60">
        <v>326603.55308724043</v>
      </c>
      <c r="AO148" s="60">
        <v>400860.83687731001</v>
      </c>
      <c r="AP148" s="60">
        <v>879721.46789763903</v>
      </c>
      <c r="AQ148" s="60">
        <v>2332086.43113783</v>
      </c>
      <c r="AR148" s="60">
        <v>4402856.3337000003</v>
      </c>
      <c r="AS148" s="60">
        <v>1380000</v>
      </c>
      <c r="AT148" s="60">
        <v>51997</v>
      </c>
      <c r="AU148" s="60">
        <v>92078.2</v>
      </c>
      <c r="AV148" s="60">
        <v>119395</v>
      </c>
      <c r="AW148" s="60">
        <v>151549</v>
      </c>
      <c r="AX148" s="60">
        <v>472960</v>
      </c>
      <c r="AY148" s="60">
        <v>183719.66071526901</v>
      </c>
      <c r="AZ148" s="60">
        <v>258220.38381667499</v>
      </c>
      <c r="BA148" s="60">
        <v>298919.29410484398</v>
      </c>
      <c r="BB148" s="78">
        <v>296902.46793750703</v>
      </c>
      <c r="BC148" s="66"/>
    </row>
    <row r="149" spans="1:60" s="2" customFormat="1" ht="18" x14ac:dyDescent="0.35">
      <c r="A149" s="34" t="s">
        <v>541</v>
      </c>
      <c r="B149" s="35">
        <v>41915</v>
      </c>
      <c r="C149" s="33" t="s">
        <v>0</v>
      </c>
      <c r="D149" s="33" t="s">
        <v>8</v>
      </c>
      <c r="E149" s="33" t="s">
        <v>342</v>
      </c>
      <c r="F149" s="33">
        <v>40</v>
      </c>
      <c r="G149" s="33"/>
      <c r="H149" s="33"/>
      <c r="I149" s="33" t="s">
        <v>493</v>
      </c>
      <c r="J149" s="33"/>
      <c r="K149" s="33"/>
      <c r="L149" s="33" t="s">
        <v>471</v>
      </c>
      <c r="M149" s="33" t="s">
        <v>342</v>
      </c>
      <c r="N149" s="33" t="s">
        <v>343</v>
      </c>
      <c r="O149" s="36">
        <v>1049.8599999999999</v>
      </c>
      <c r="P149" s="36">
        <v>146</v>
      </c>
      <c r="Q149" s="36">
        <v>177.67</v>
      </c>
      <c r="R149" s="36">
        <v>323.66999999999996</v>
      </c>
      <c r="S149" s="60">
        <v>3019</v>
      </c>
      <c r="T149" s="60">
        <v>3565</v>
      </c>
      <c r="U149" s="60">
        <v>4283</v>
      </c>
      <c r="V149" s="60">
        <v>5005</v>
      </c>
      <c r="W149" s="60">
        <v>5290</v>
      </c>
      <c r="X149" s="60">
        <v>5568</v>
      </c>
      <c r="Y149" s="60">
        <v>5363</v>
      </c>
      <c r="Z149" s="60">
        <v>5789</v>
      </c>
      <c r="AA149" s="78">
        <v>4749</v>
      </c>
      <c r="AB149" s="60">
        <v>529.27576824934806</v>
      </c>
      <c r="AC149" s="60">
        <v>1490.7698448816282</v>
      </c>
      <c r="AD149" s="60">
        <v>644.12712648221338</v>
      </c>
      <c r="AE149" s="60">
        <v>2593.5810317713181</v>
      </c>
      <c r="AF149" s="60" t="s">
        <v>21</v>
      </c>
      <c r="AG149" s="60">
        <v>1103.00998917317</v>
      </c>
      <c r="AH149" s="60">
        <v>3143.84382377883</v>
      </c>
      <c r="AI149" s="60">
        <v>1780.9951329457365</v>
      </c>
      <c r="AJ149" s="60">
        <v>525.29182879377436</v>
      </c>
      <c r="AK149" s="60">
        <v>132318.94206233701</v>
      </c>
      <c r="AL149" s="60">
        <v>374183.23106528865</v>
      </c>
      <c r="AM149" s="60">
        <v>220219.63200000001</v>
      </c>
      <c r="AN149" s="60">
        <v>650988.83897460089</v>
      </c>
      <c r="AO149" s="60">
        <v>707746.53284672101</v>
      </c>
      <c r="AP149" s="60">
        <v>275752.49729329301</v>
      </c>
      <c r="AQ149" s="60">
        <v>795392.48741604295</v>
      </c>
      <c r="AR149" s="60">
        <v>459496.74430000002</v>
      </c>
      <c r="AS149" s="60">
        <v>135000</v>
      </c>
      <c r="AT149" s="60">
        <v>575721</v>
      </c>
      <c r="AU149" s="60">
        <v>677993</v>
      </c>
      <c r="AV149" s="60">
        <v>859803</v>
      </c>
      <c r="AW149" s="60">
        <v>934475.70000000007</v>
      </c>
      <c r="AX149" s="60">
        <v>989995</v>
      </c>
      <c r="AY149" s="60">
        <v>912812.65679746901</v>
      </c>
      <c r="AZ149" s="60">
        <v>971285.11746972799</v>
      </c>
      <c r="BA149" s="60">
        <v>984524.83765780902</v>
      </c>
      <c r="BB149" s="78">
        <v>833344.50194239605</v>
      </c>
      <c r="BC149" s="66"/>
    </row>
    <row r="150" spans="1:60" s="2" customFormat="1" ht="18" x14ac:dyDescent="0.35">
      <c r="A150" s="34" t="s">
        <v>541</v>
      </c>
      <c r="B150" s="35">
        <v>41929</v>
      </c>
      <c r="C150" s="33" t="s">
        <v>0</v>
      </c>
      <c r="D150" s="33" t="s">
        <v>8</v>
      </c>
      <c r="E150" s="33" t="s">
        <v>344</v>
      </c>
      <c r="F150" s="33">
        <v>35</v>
      </c>
      <c r="G150" s="33"/>
      <c r="H150" s="33"/>
      <c r="I150" s="33" t="s">
        <v>495</v>
      </c>
      <c r="J150" s="33"/>
      <c r="K150" s="33"/>
      <c r="L150" s="33" t="s">
        <v>471</v>
      </c>
      <c r="M150" s="33" t="s">
        <v>345</v>
      </c>
      <c r="N150" s="33" t="s">
        <v>346</v>
      </c>
      <c r="O150" s="36">
        <v>1468.98</v>
      </c>
      <c r="P150" s="36">
        <v>322.2</v>
      </c>
      <c r="Q150" s="36">
        <v>301.97000000000003</v>
      </c>
      <c r="R150" s="36">
        <v>624.17000000000007</v>
      </c>
      <c r="S150" s="60">
        <v>167</v>
      </c>
      <c r="T150" s="60">
        <v>162</v>
      </c>
      <c r="U150" s="60">
        <v>160</v>
      </c>
      <c r="V150" s="60">
        <v>155</v>
      </c>
      <c r="W150" s="60">
        <v>161</v>
      </c>
      <c r="X150" s="60">
        <v>174</v>
      </c>
      <c r="Y150" s="60">
        <v>186</v>
      </c>
      <c r="Z150" s="60">
        <v>174</v>
      </c>
      <c r="AA150" s="78">
        <v>205</v>
      </c>
      <c r="AB150" s="60">
        <v>683.71988789848444</v>
      </c>
      <c r="AC150" s="60">
        <v>1015.8915015037069</v>
      </c>
      <c r="AD150" s="60">
        <v>554.2998741496599</v>
      </c>
      <c r="AE150" s="60">
        <v>2098.4432930114413</v>
      </c>
      <c r="AF150" s="60" t="s">
        <v>21</v>
      </c>
      <c r="AG150" s="60">
        <v>2779.7811258203501</v>
      </c>
      <c r="AH150" s="60">
        <v>7310.9040910840004</v>
      </c>
      <c r="AI150" s="60">
        <v>11975.025202713177</v>
      </c>
      <c r="AJ150" s="60">
        <v>2190.6614785992219</v>
      </c>
      <c r="AK150" s="60">
        <v>170929.97197462112</v>
      </c>
      <c r="AL150" s="60">
        <v>254988.76687743043</v>
      </c>
      <c r="AM150" s="60">
        <v>162964.163</v>
      </c>
      <c r="AN150" s="60">
        <v>526709.26654587174</v>
      </c>
      <c r="AO150" s="60">
        <v>406787.07549887197</v>
      </c>
      <c r="AP150" s="60">
        <v>694945.28145508806</v>
      </c>
      <c r="AQ150" s="60">
        <v>1849658.73504425</v>
      </c>
      <c r="AR150" s="60">
        <v>3089556.5022999998</v>
      </c>
      <c r="AS150" s="60">
        <v>563000</v>
      </c>
      <c r="AT150" s="60">
        <v>220684</v>
      </c>
      <c r="AU150" s="60">
        <v>208927</v>
      </c>
      <c r="AV150" s="60">
        <v>330620</v>
      </c>
      <c r="AW150" s="60">
        <v>210766</v>
      </c>
      <c r="AX150" s="60" t="s">
        <v>21</v>
      </c>
      <c r="AY150" s="60">
        <v>268778.81854772603</v>
      </c>
      <c r="AZ150" s="60">
        <v>230637.116543949</v>
      </c>
      <c r="BA150" s="60">
        <v>254543.84919256001</v>
      </c>
      <c r="BB150" s="78">
        <v>324693.80487501598</v>
      </c>
      <c r="BC150" s="66"/>
    </row>
    <row r="151" spans="1:60" s="87" customFormat="1" ht="18" x14ac:dyDescent="0.35">
      <c r="A151" s="50" t="s">
        <v>541</v>
      </c>
      <c r="B151" s="51">
        <v>41950</v>
      </c>
      <c r="C151" s="52" t="s">
        <v>17</v>
      </c>
      <c r="D151" s="52" t="s">
        <v>8</v>
      </c>
      <c r="E151" s="52" t="s">
        <v>628</v>
      </c>
      <c r="F151" s="52">
        <v>60</v>
      </c>
      <c r="G151" s="52"/>
      <c r="H151" s="52"/>
      <c r="I151" s="52" t="s">
        <v>512</v>
      </c>
      <c r="J151" s="52"/>
      <c r="K151" s="52"/>
      <c r="L151" s="52" t="s">
        <v>471</v>
      </c>
      <c r="M151" s="52" t="s">
        <v>347</v>
      </c>
      <c r="N151" s="52" t="s">
        <v>348</v>
      </c>
      <c r="O151" s="57">
        <v>74.12</v>
      </c>
      <c r="P151" s="57">
        <v>2.41</v>
      </c>
      <c r="Q151" s="57">
        <v>0</v>
      </c>
      <c r="R151" s="57">
        <v>2.41</v>
      </c>
      <c r="S151" s="78">
        <v>8</v>
      </c>
      <c r="T151" s="78">
        <v>8</v>
      </c>
      <c r="U151" s="78">
        <v>827</v>
      </c>
      <c r="V151" s="78">
        <v>929</v>
      </c>
      <c r="W151" s="78">
        <v>1073</v>
      </c>
      <c r="X151" s="78">
        <v>1318</v>
      </c>
      <c r="Y151" s="78">
        <v>1257</v>
      </c>
      <c r="Z151" s="78">
        <v>1327</v>
      </c>
      <c r="AA151" s="78">
        <v>1327</v>
      </c>
      <c r="AB151" s="78">
        <v>7.8762130825738268</v>
      </c>
      <c r="AC151" s="78">
        <v>9.2446019661452628</v>
      </c>
      <c r="AD151" s="78">
        <v>4.0297658536585361</v>
      </c>
      <c r="AE151" s="78">
        <v>95</v>
      </c>
      <c r="AF151" s="78" t="s">
        <v>21</v>
      </c>
      <c r="AG151" s="78">
        <v>94.662753272599105</v>
      </c>
      <c r="AH151" s="78">
        <v>26.1809336153609</v>
      </c>
      <c r="AI151" s="78">
        <v>59.181922868217057</v>
      </c>
      <c r="AJ151" s="78" t="s">
        <v>21</v>
      </c>
      <c r="AK151" s="78">
        <v>1969.0532706434567</v>
      </c>
      <c r="AL151" s="78">
        <v>2320.3950935024609</v>
      </c>
      <c r="AM151" s="78">
        <v>826.10199999999998</v>
      </c>
      <c r="AN151" s="78">
        <v>16854.649355105015</v>
      </c>
      <c r="AO151" s="78">
        <v>36745.463968520198</v>
      </c>
      <c r="AP151" s="78">
        <v>23571.0255648772</v>
      </c>
      <c r="AQ151" s="78">
        <v>6466.6906029941301</v>
      </c>
      <c r="AR151" s="78">
        <v>15268.936100000001</v>
      </c>
      <c r="AS151" s="78" t="s">
        <v>21</v>
      </c>
      <c r="AT151" s="78">
        <v>371824</v>
      </c>
      <c r="AU151" s="78">
        <v>171502</v>
      </c>
      <c r="AV151" s="78">
        <v>192080</v>
      </c>
      <c r="AW151" s="78">
        <v>289973</v>
      </c>
      <c r="AX151" s="78">
        <v>702914.68</v>
      </c>
      <c r="AY151" s="78">
        <v>867903.69122563698</v>
      </c>
      <c r="AZ151" s="78">
        <v>539398.06599125301</v>
      </c>
      <c r="BA151" s="78">
        <v>849506.08574509295</v>
      </c>
      <c r="BB151" s="78" t="s">
        <v>21</v>
      </c>
      <c r="BC151" s="86"/>
    </row>
    <row r="152" spans="1:60" s="2" customFormat="1" ht="18" x14ac:dyDescent="0.35">
      <c r="A152" s="50" t="s">
        <v>541</v>
      </c>
      <c r="B152" s="51">
        <v>41989</v>
      </c>
      <c r="C152" s="52" t="s">
        <v>0</v>
      </c>
      <c r="D152" s="52" t="s">
        <v>8</v>
      </c>
      <c r="E152" s="52" t="s">
        <v>629</v>
      </c>
      <c r="F152" s="52"/>
      <c r="G152" s="52"/>
      <c r="H152" s="52"/>
      <c r="I152" s="52"/>
      <c r="J152" s="52"/>
      <c r="K152" s="52"/>
      <c r="L152" s="52" t="s">
        <v>471</v>
      </c>
      <c r="M152" s="52" t="s">
        <v>349</v>
      </c>
      <c r="N152" s="52" t="s">
        <v>350</v>
      </c>
      <c r="O152" s="57">
        <v>130.81</v>
      </c>
      <c r="P152" s="57">
        <v>32.44</v>
      </c>
      <c r="Q152" s="57">
        <v>68.52</v>
      </c>
      <c r="R152" s="57">
        <v>100.96</v>
      </c>
      <c r="S152" s="78">
        <v>1448</v>
      </c>
      <c r="T152" s="78">
        <v>1589</v>
      </c>
      <c r="U152" s="78">
        <v>1789</v>
      </c>
      <c r="V152" s="78" t="s">
        <v>21</v>
      </c>
      <c r="W152" s="78" t="s">
        <v>610</v>
      </c>
      <c r="X152" s="78" t="s">
        <v>610</v>
      </c>
      <c r="Y152" s="78" t="s">
        <v>610</v>
      </c>
      <c r="Z152" s="78" t="s">
        <v>610</v>
      </c>
      <c r="AA152" s="78" t="s">
        <v>610</v>
      </c>
      <c r="AB152" s="78">
        <v>80.986910073367497</v>
      </c>
      <c r="AC152" s="78">
        <v>170.22738298948497</v>
      </c>
      <c r="AD152" s="78">
        <v>64.43067808219179</v>
      </c>
      <c r="AE152" s="78" t="s">
        <v>21</v>
      </c>
      <c r="AF152" s="78" t="s">
        <v>610</v>
      </c>
      <c r="AG152" s="78" t="s">
        <v>610</v>
      </c>
      <c r="AH152" s="78" t="s">
        <v>610</v>
      </c>
      <c r="AI152" s="78" t="s">
        <v>610</v>
      </c>
      <c r="AJ152" s="78" t="s">
        <v>610</v>
      </c>
      <c r="AK152" s="78">
        <v>20246.727518341875</v>
      </c>
      <c r="AL152" s="78">
        <v>42727.073130360724</v>
      </c>
      <c r="AM152" s="78">
        <v>18813.758000000002</v>
      </c>
      <c r="AN152" s="78" t="s">
        <v>21</v>
      </c>
      <c r="AO152" s="78" t="s">
        <v>610</v>
      </c>
      <c r="AP152" s="78" t="s">
        <v>610</v>
      </c>
      <c r="AQ152" s="78" t="s">
        <v>610</v>
      </c>
      <c r="AR152" s="78" t="s">
        <v>610</v>
      </c>
      <c r="AS152" s="78" t="s">
        <v>610</v>
      </c>
      <c r="AT152" s="78">
        <v>189006</v>
      </c>
      <c r="AU152" s="78">
        <v>174350</v>
      </c>
      <c r="AV152" s="78">
        <v>210797</v>
      </c>
      <c r="AW152" s="78" t="s">
        <v>21</v>
      </c>
      <c r="AX152" s="78" t="s">
        <v>610</v>
      </c>
      <c r="AY152" s="78" t="s">
        <v>610</v>
      </c>
      <c r="AZ152" s="78" t="s">
        <v>610</v>
      </c>
      <c r="BA152" s="78" t="s">
        <v>610</v>
      </c>
      <c r="BB152" s="78" t="s">
        <v>610</v>
      </c>
      <c r="BC152" s="66" t="s">
        <v>554</v>
      </c>
    </row>
    <row r="153" spans="1:60" s="20" customFormat="1" ht="18" x14ac:dyDescent="0.35">
      <c r="A153" s="53" t="s">
        <v>473</v>
      </c>
      <c r="B153" s="54">
        <v>41787</v>
      </c>
      <c r="C153" s="55" t="s">
        <v>0</v>
      </c>
      <c r="D153" s="55" t="s">
        <v>8</v>
      </c>
      <c r="E153" s="52" t="s">
        <v>440</v>
      </c>
      <c r="F153" s="55">
        <v>45</v>
      </c>
      <c r="G153" s="55">
        <v>30</v>
      </c>
      <c r="H153" s="55">
        <v>2080</v>
      </c>
      <c r="I153" s="55" t="s">
        <v>513</v>
      </c>
      <c r="J153" s="55" t="s">
        <v>513</v>
      </c>
      <c r="K153" s="55" t="s">
        <v>481</v>
      </c>
      <c r="L153" s="55" t="s">
        <v>471</v>
      </c>
      <c r="M153" s="55" t="s">
        <v>69</v>
      </c>
      <c r="N153" s="55" t="s">
        <v>70</v>
      </c>
      <c r="O153" s="56">
        <v>68.150000000000006</v>
      </c>
      <c r="P153" s="56">
        <v>68.08</v>
      </c>
      <c r="Q153" s="56">
        <v>7.0000000000000007E-2</v>
      </c>
      <c r="R153" s="56">
        <v>68.150000000000006</v>
      </c>
      <c r="S153" s="45">
        <v>633</v>
      </c>
      <c r="T153" s="45">
        <v>612</v>
      </c>
      <c r="U153" s="45" t="s">
        <v>21</v>
      </c>
      <c r="V153" s="45" t="s">
        <v>610</v>
      </c>
      <c r="W153" s="45" t="s">
        <v>610</v>
      </c>
      <c r="X153" s="45" t="s">
        <v>610</v>
      </c>
      <c r="Y153" s="45" t="s">
        <v>610</v>
      </c>
      <c r="Z153" s="45" t="s">
        <v>610</v>
      </c>
      <c r="AA153" s="45" t="s">
        <v>610</v>
      </c>
      <c r="AB153" s="45">
        <v>38.691189999999999</v>
      </c>
      <c r="AC153" s="45">
        <v>40.176690000000001</v>
      </c>
      <c r="AD153" s="45">
        <v>8.08</v>
      </c>
      <c r="AE153" s="45" t="s">
        <v>610</v>
      </c>
      <c r="AF153" s="45" t="s">
        <v>610</v>
      </c>
      <c r="AG153" s="45" t="s">
        <v>610</v>
      </c>
      <c r="AH153" s="45" t="s">
        <v>610</v>
      </c>
      <c r="AI153" s="45" t="s">
        <v>610</v>
      </c>
      <c r="AJ153" s="45" t="s">
        <v>610</v>
      </c>
      <c r="AK153" s="45">
        <v>5803.6786899999997</v>
      </c>
      <c r="AL153" s="45">
        <v>10003.99617</v>
      </c>
      <c r="AM153" s="45">
        <v>2036.348</v>
      </c>
      <c r="AN153" s="45" t="s">
        <v>610</v>
      </c>
      <c r="AO153" s="45" t="s">
        <v>610</v>
      </c>
      <c r="AP153" s="45" t="s">
        <v>610</v>
      </c>
      <c r="AQ153" s="45" t="s">
        <v>610</v>
      </c>
      <c r="AR153" s="45" t="s">
        <v>610</v>
      </c>
      <c r="AS153" s="45" t="s">
        <v>610</v>
      </c>
      <c r="AT153" s="45">
        <v>41337.279999999999</v>
      </c>
      <c r="AU153" s="45">
        <v>42231.199999999997</v>
      </c>
      <c r="AV153" s="45" t="s">
        <v>21</v>
      </c>
      <c r="AW153" s="45" t="s">
        <v>610</v>
      </c>
      <c r="AX153" s="45" t="s">
        <v>610</v>
      </c>
      <c r="AY153" s="45" t="s">
        <v>610</v>
      </c>
      <c r="AZ153" s="45" t="s">
        <v>610</v>
      </c>
      <c r="BA153" s="45" t="s">
        <v>610</v>
      </c>
      <c r="BB153" s="45" t="s">
        <v>610</v>
      </c>
      <c r="BC153" s="66" t="s">
        <v>554</v>
      </c>
    </row>
    <row r="154" spans="1:60" s="20" customFormat="1" ht="18" x14ac:dyDescent="0.35">
      <c r="A154" s="37" t="s">
        <v>351</v>
      </c>
      <c r="B154" s="38">
        <v>41736</v>
      </c>
      <c r="C154" s="28" t="s">
        <v>0</v>
      </c>
      <c r="D154" s="28" t="s">
        <v>8</v>
      </c>
      <c r="E154" s="28" t="s">
        <v>352</v>
      </c>
      <c r="F154" s="28">
        <v>30</v>
      </c>
      <c r="G154" s="28"/>
      <c r="H154" s="28"/>
      <c r="I154" s="28" t="s">
        <v>500</v>
      </c>
      <c r="J154" s="28"/>
      <c r="K154" s="28"/>
      <c r="L154" s="28" t="s">
        <v>471</v>
      </c>
      <c r="M154" s="28" t="s">
        <v>353</v>
      </c>
      <c r="N154" s="28" t="s">
        <v>354</v>
      </c>
      <c r="O154" s="39">
        <v>167.3</v>
      </c>
      <c r="P154" s="39" t="s">
        <v>501</v>
      </c>
      <c r="Q154" s="39">
        <v>153.9</v>
      </c>
      <c r="R154" s="39">
        <v>153.9</v>
      </c>
      <c r="S154" s="32">
        <v>714</v>
      </c>
      <c r="T154" s="32">
        <v>731</v>
      </c>
      <c r="U154" s="32">
        <v>720</v>
      </c>
      <c r="V154" s="32">
        <v>706</v>
      </c>
      <c r="W154" s="32">
        <v>764</v>
      </c>
      <c r="X154" s="32">
        <v>770</v>
      </c>
      <c r="Y154" s="32">
        <v>791</v>
      </c>
      <c r="Z154" s="32">
        <v>800</v>
      </c>
      <c r="AA154" s="60">
        <v>777</v>
      </c>
      <c r="AB154" s="32">
        <v>308</v>
      </c>
      <c r="AC154" s="32">
        <v>670</v>
      </c>
      <c r="AD154" s="32">
        <v>169</v>
      </c>
      <c r="AE154" s="32">
        <v>152</v>
      </c>
      <c r="AF154" s="32">
        <v>145</v>
      </c>
      <c r="AG154" s="32">
        <v>138</v>
      </c>
      <c r="AH154" s="32">
        <v>135</v>
      </c>
      <c r="AI154" s="32">
        <v>110.36111877911338</v>
      </c>
      <c r="AJ154" s="32">
        <v>110.57203000474959</v>
      </c>
      <c r="AK154" s="32">
        <v>56395</v>
      </c>
      <c r="AL154" s="32">
        <v>168255</v>
      </c>
      <c r="AM154" s="32">
        <v>42884</v>
      </c>
      <c r="AN154" s="32">
        <v>38247</v>
      </c>
      <c r="AO154" s="32">
        <v>36016</v>
      </c>
      <c r="AP154" s="32">
        <v>34349</v>
      </c>
      <c r="AQ154" s="32">
        <v>34134</v>
      </c>
      <c r="AR154" s="32">
        <v>28031.724169894798</v>
      </c>
      <c r="AS154" s="32">
        <v>28085.295621206398</v>
      </c>
      <c r="AT154" s="32">
        <v>260905</v>
      </c>
      <c r="AU154" s="32">
        <v>297050</v>
      </c>
      <c r="AV154" s="32">
        <v>311869.2</v>
      </c>
      <c r="AW154" s="32">
        <v>286517.2</v>
      </c>
      <c r="AX154" s="32">
        <v>311840</v>
      </c>
      <c r="AY154" s="32">
        <v>260732.41</v>
      </c>
      <c r="AZ154" s="32">
        <v>338973.79838033539</v>
      </c>
      <c r="BA154" s="32">
        <v>353796.09447000001</v>
      </c>
      <c r="BB154" s="32">
        <v>431596.96525990998</v>
      </c>
      <c r="BC154" s="66"/>
      <c r="BF154" s="23"/>
    </row>
    <row r="155" spans="1:60" s="20" customFormat="1" ht="18" x14ac:dyDescent="0.35">
      <c r="A155" s="37" t="s">
        <v>351</v>
      </c>
      <c r="B155" s="38">
        <v>41744</v>
      </c>
      <c r="C155" s="28" t="s">
        <v>17</v>
      </c>
      <c r="D155" s="28" t="s">
        <v>8</v>
      </c>
      <c r="E155" s="28" t="s">
        <v>355</v>
      </c>
      <c r="F155" s="33">
        <v>40</v>
      </c>
      <c r="G155" s="33"/>
      <c r="H155" s="33"/>
      <c r="I155" s="33" t="s">
        <v>493</v>
      </c>
      <c r="J155" s="28"/>
      <c r="K155" s="28"/>
      <c r="L155" s="28" t="s">
        <v>471</v>
      </c>
      <c r="M155" s="28" t="s">
        <v>356</v>
      </c>
      <c r="N155" s="28" t="s">
        <v>357</v>
      </c>
      <c r="O155" s="39">
        <v>538.5</v>
      </c>
      <c r="P155" s="39">
        <v>90.3</v>
      </c>
      <c r="Q155" s="39">
        <v>125.6</v>
      </c>
      <c r="R155" s="39">
        <v>215.9</v>
      </c>
      <c r="S155" s="32">
        <v>627</v>
      </c>
      <c r="T155" s="32">
        <v>1054</v>
      </c>
      <c r="U155" s="32">
        <v>1157</v>
      </c>
      <c r="V155" s="32">
        <v>1252</v>
      </c>
      <c r="W155" s="32">
        <v>1288</v>
      </c>
      <c r="X155" s="32">
        <v>1223</v>
      </c>
      <c r="Y155" s="32">
        <v>1295</v>
      </c>
      <c r="Z155" s="32">
        <v>1140</v>
      </c>
      <c r="AA155" s="60">
        <v>1599</v>
      </c>
      <c r="AB155" s="32">
        <v>2503</v>
      </c>
      <c r="AC155" s="32">
        <v>167</v>
      </c>
      <c r="AD155" s="32">
        <v>160</v>
      </c>
      <c r="AE155" s="32">
        <v>136</v>
      </c>
      <c r="AF155" s="32">
        <v>202</v>
      </c>
      <c r="AG155" s="32">
        <v>245</v>
      </c>
      <c r="AH155" s="32">
        <v>301</v>
      </c>
      <c r="AI155" s="32">
        <v>732.63666764319294</v>
      </c>
      <c r="AJ155" s="32">
        <v>503.78914894968113</v>
      </c>
      <c r="AK155" s="32">
        <v>443087</v>
      </c>
      <c r="AL155" s="32">
        <v>41127</v>
      </c>
      <c r="AM155" s="32">
        <v>40331</v>
      </c>
      <c r="AN155" s="32">
        <v>33915</v>
      </c>
      <c r="AO155" s="32">
        <v>50156</v>
      </c>
      <c r="AP155" s="32">
        <v>61122</v>
      </c>
      <c r="AQ155" s="32">
        <v>75734</v>
      </c>
      <c r="AR155" s="32">
        <v>186089.713581371</v>
      </c>
      <c r="AS155" s="32">
        <v>127962.443833219</v>
      </c>
      <c r="AT155" s="32">
        <v>146987</v>
      </c>
      <c r="AU155" s="32">
        <v>249690</v>
      </c>
      <c r="AV155" s="32">
        <v>261533</v>
      </c>
      <c r="AW155" s="32">
        <v>258830</v>
      </c>
      <c r="AX155" s="32">
        <v>262440</v>
      </c>
      <c r="AY155" s="32">
        <v>349045</v>
      </c>
      <c r="AZ155" s="32">
        <v>105065</v>
      </c>
      <c r="BA155" s="32">
        <v>142607</v>
      </c>
      <c r="BB155" s="32">
        <v>294359.98813353304</v>
      </c>
      <c r="BC155" s="66"/>
      <c r="BD155" s="26"/>
    </row>
    <row r="156" spans="1:60" s="20" customFormat="1" ht="18" x14ac:dyDescent="0.35">
      <c r="A156" s="37" t="s">
        <v>351</v>
      </c>
      <c r="B156" s="38">
        <v>41766</v>
      </c>
      <c r="C156" s="28" t="s">
        <v>0</v>
      </c>
      <c r="D156" s="28" t="s">
        <v>8</v>
      </c>
      <c r="E156" s="28" t="s">
        <v>358</v>
      </c>
      <c r="F156" s="30">
        <v>50</v>
      </c>
      <c r="G156" s="30"/>
      <c r="H156" s="30"/>
      <c r="I156" s="30" t="s">
        <v>496</v>
      </c>
      <c r="J156" s="28"/>
      <c r="K156" s="28"/>
      <c r="L156" s="28" t="s">
        <v>471</v>
      </c>
      <c r="M156" s="28" t="s">
        <v>359</v>
      </c>
      <c r="N156" s="28" t="s">
        <v>360</v>
      </c>
      <c r="O156" s="39">
        <v>2076.1999999999998</v>
      </c>
      <c r="P156" s="39">
        <v>269.2</v>
      </c>
      <c r="Q156" s="39">
        <v>316.39999999999998</v>
      </c>
      <c r="R156" s="39">
        <v>585.70000000000005</v>
      </c>
      <c r="S156" s="32">
        <v>8688</v>
      </c>
      <c r="T156" s="32">
        <v>8330</v>
      </c>
      <c r="U156" s="32">
        <v>9021</v>
      </c>
      <c r="V156" s="32">
        <v>9478</v>
      </c>
      <c r="W156" s="32">
        <v>10231</v>
      </c>
      <c r="X156" s="32">
        <v>10571</v>
      </c>
      <c r="Y156" s="32">
        <v>10692</v>
      </c>
      <c r="Z156" s="32">
        <v>10509</v>
      </c>
      <c r="AA156" s="60">
        <v>13282</v>
      </c>
      <c r="AB156" s="32">
        <v>4359</v>
      </c>
      <c r="AC156" s="32">
        <v>2212</v>
      </c>
      <c r="AD156" s="32">
        <v>1549</v>
      </c>
      <c r="AE156" s="32">
        <v>3119</v>
      </c>
      <c r="AF156" s="32">
        <v>3207</v>
      </c>
      <c r="AG156" s="32">
        <v>3811</v>
      </c>
      <c r="AH156" s="32">
        <v>4548</v>
      </c>
      <c r="AI156" s="32">
        <v>3165.1949269949841</v>
      </c>
      <c r="AJ156" s="32">
        <v>3520.2014131133506</v>
      </c>
      <c r="AK156" s="32">
        <v>714828</v>
      </c>
      <c r="AL156" s="32">
        <v>555230</v>
      </c>
      <c r="AM156" s="32">
        <v>393396</v>
      </c>
      <c r="AN156" s="32">
        <v>782944</v>
      </c>
      <c r="AO156" s="32">
        <v>798569</v>
      </c>
      <c r="AP156" s="32">
        <v>948917</v>
      </c>
      <c r="AQ156" s="32">
        <v>1146161</v>
      </c>
      <c r="AR156" s="32">
        <v>803959.511456726</v>
      </c>
      <c r="AS156" s="32">
        <v>894131.15893079108</v>
      </c>
      <c r="AT156" s="32">
        <v>1149205</v>
      </c>
      <c r="AU156" s="32">
        <v>1261558</v>
      </c>
      <c r="AV156" s="32">
        <v>1337780</v>
      </c>
      <c r="AW156" s="32">
        <v>1395795.2</v>
      </c>
      <c r="AX156" s="32">
        <v>1590000</v>
      </c>
      <c r="AY156" s="32">
        <v>1620780.63</v>
      </c>
      <c r="AZ156" s="32">
        <v>1595011.4061100604</v>
      </c>
      <c r="BA156" s="32">
        <v>1833465.3414999999</v>
      </c>
      <c r="BB156" s="32">
        <v>2728471.10270262</v>
      </c>
      <c r="BC156" s="66"/>
      <c r="BD156" s="26"/>
      <c r="BF156" s="24"/>
    </row>
    <row r="157" spans="1:60" s="20" customFormat="1" ht="18" x14ac:dyDescent="0.35">
      <c r="A157" s="37" t="s">
        <v>351</v>
      </c>
      <c r="B157" s="38">
        <v>41775</v>
      </c>
      <c r="C157" s="28" t="s">
        <v>0</v>
      </c>
      <c r="D157" s="28" t="s">
        <v>8</v>
      </c>
      <c r="E157" s="28" t="s">
        <v>361</v>
      </c>
      <c r="F157" s="33">
        <v>30</v>
      </c>
      <c r="G157" s="33"/>
      <c r="H157" s="33"/>
      <c r="I157" s="33" t="s">
        <v>500</v>
      </c>
      <c r="J157" s="28"/>
      <c r="K157" s="28"/>
      <c r="L157" s="28" t="s">
        <v>471</v>
      </c>
      <c r="M157" s="28" t="s">
        <v>362</v>
      </c>
      <c r="N157" s="28" t="s">
        <v>363</v>
      </c>
      <c r="O157" s="39">
        <v>505.7</v>
      </c>
      <c r="P157" s="39">
        <v>63.2</v>
      </c>
      <c r="Q157" s="39">
        <v>103</v>
      </c>
      <c r="R157" s="39">
        <v>166.2</v>
      </c>
      <c r="S157" s="32">
        <v>42</v>
      </c>
      <c r="T157" s="32">
        <v>47</v>
      </c>
      <c r="U157" s="32">
        <v>49</v>
      </c>
      <c r="V157" s="32">
        <v>56</v>
      </c>
      <c r="W157" s="32">
        <v>62</v>
      </c>
      <c r="X157" s="32">
        <v>107</v>
      </c>
      <c r="Y157" s="32">
        <v>85</v>
      </c>
      <c r="Z157" s="32">
        <v>77</v>
      </c>
      <c r="AA157" s="60">
        <v>78</v>
      </c>
      <c r="AB157" s="32">
        <v>464</v>
      </c>
      <c r="AC157" s="32">
        <v>211</v>
      </c>
      <c r="AD157" s="32">
        <v>136</v>
      </c>
      <c r="AE157" s="32">
        <v>316</v>
      </c>
      <c r="AF157" s="32">
        <v>380</v>
      </c>
      <c r="AG157" s="32">
        <v>308</v>
      </c>
      <c r="AH157" s="32">
        <v>218</v>
      </c>
      <c r="AI157" s="32">
        <v>329.6632508324264</v>
      </c>
      <c r="AJ157" s="32">
        <v>362.30957969594647</v>
      </c>
      <c r="AK157" s="32">
        <v>70530</v>
      </c>
      <c r="AL157" s="32">
        <v>51969</v>
      </c>
      <c r="AM157" s="32">
        <v>33471</v>
      </c>
      <c r="AN157" s="32">
        <v>79218</v>
      </c>
      <c r="AO157" s="32">
        <v>93359</v>
      </c>
      <c r="AP157" s="32">
        <v>76604</v>
      </c>
      <c r="AQ157" s="32">
        <v>55009</v>
      </c>
      <c r="AR157" s="32">
        <v>83734.465711436307</v>
      </c>
      <c r="AS157" s="32">
        <v>92026.633242770404</v>
      </c>
      <c r="AT157" s="32">
        <v>41511</v>
      </c>
      <c r="AU157" s="32">
        <v>48622</v>
      </c>
      <c r="AV157" s="32">
        <v>48827.7</v>
      </c>
      <c r="AW157" s="32">
        <v>47742.7</v>
      </c>
      <c r="AX157" s="32">
        <v>53274</v>
      </c>
      <c r="AY157" s="32">
        <v>57350.55</v>
      </c>
      <c r="AZ157" s="32">
        <v>55815.588496728669</v>
      </c>
      <c r="BA157" s="32">
        <v>149129.83630999998</v>
      </c>
      <c r="BB157" s="32">
        <v>96650.661659359903</v>
      </c>
      <c r="BC157" s="66"/>
      <c r="BD157" s="26"/>
      <c r="BF157" s="25"/>
      <c r="BG157" s="25"/>
    </row>
    <row r="158" spans="1:60" s="20" customFormat="1" ht="18" x14ac:dyDescent="0.35">
      <c r="A158" s="37" t="s">
        <v>351</v>
      </c>
      <c r="B158" s="38">
        <v>41814</v>
      </c>
      <c r="C158" s="28" t="s">
        <v>0</v>
      </c>
      <c r="D158" s="28" t="s">
        <v>8</v>
      </c>
      <c r="E158" s="28" t="s">
        <v>364</v>
      </c>
      <c r="F158" s="33">
        <v>30</v>
      </c>
      <c r="G158" s="33"/>
      <c r="H158" s="33"/>
      <c r="I158" s="33" t="s">
        <v>500</v>
      </c>
      <c r="J158" s="28"/>
      <c r="K158" s="28"/>
      <c r="L158" s="28" t="s">
        <v>471</v>
      </c>
      <c r="M158" s="28" t="s">
        <v>365</v>
      </c>
      <c r="N158" s="28" t="s">
        <v>366</v>
      </c>
      <c r="O158" s="39">
        <v>163</v>
      </c>
      <c r="P158" s="39">
        <v>51</v>
      </c>
      <c r="Q158" s="39">
        <v>2.2000000000000002</v>
      </c>
      <c r="R158" s="39">
        <v>53.1</v>
      </c>
      <c r="S158" s="32">
        <v>200</v>
      </c>
      <c r="T158" s="32">
        <v>205</v>
      </c>
      <c r="U158" s="32">
        <v>219</v>
      </c>
      <c r="V158" s="32">
        <v>211</v>
      </c>
      <c r="W158" s="32">
        <v>225</v>
      </c>
      <c r="X158" s="32">
        <v>240</v>
      </c>
      <c r="Y158" s="32">
        <v>259</v>
      </c>
      <c r="Z158" s="32">
        <v>251</v>
      </c>
      <c r="AA158" s="60">
        <v>307</v>
      </c>
      <c r="AB158" s="32">
        <v>116</v>
      </c>
      <c r="AC158" s="32">
        <v>111</v>
      </c>
      <c r="AD158" s="32">
        <v>70</v>
      </c>
      <c r="AE158" s="32">
        <v>108</v>
      </c>
      <c r="AF158" s="32">
        <v>85</v>
      </c>
      <c r="AG158" s="32">
        <v>82</v>
      </c>
      <c r="AH158" s="32">
        <v>111</v>
      </c>
      <c r="AI158" s="32">
        <v>82.339174545519356</v>
      </c>
      <c r="AJ158" s="32">
        <v>50.817494098822053</v>
      </c>
      <c r="AK158" s="32">
        <v>15328</v>
      </c>
      <c r="AL158" s="32">
        <v>27655</v>
      </c>
      <c r="AM158" s="32">
        <v>17633</v>
      </c>
      <c r="AN158" s="32">
        <v>27072</v>
      </c>
      <c r="AO158" s="32">
        <v>21067</v>
      </c>
      <c r="AP158" s="32">
        <v>20404</v>
      </c>
      <c r="AQ158" s="32">
        <v>27732</v>
      </c>
      <c r="AR158" s="32">
        <v>20831.811160016397</v>
      </c>
      <c r="AS158" s="32">
        <v>12907.643501100802</v>
      </c>
      <c r="AT158" s="32">
        <v>46242.5</v>
      </c>
      <c r="AU158" s="32">
        <v>54640.4</v>
      </c>
      <c r="AV158" s="32">
        <v>58895.3</v>
      </c>
      <c r="AW158" s="32">
        <v>60341.4</v>
      </c>
      <c r="AX158" s="32">
        <v>67193</v>
      </c>
      <c r="AY158" s="32">
        <v>73787.64</v>
      </c>
      <c r="AZ158" s="32">
        <v>84083.104959669072</v>
      </c>
      <c r="BA158" s="32">
        <v>87688.985409999994</v>
      </c>
      <c r="BB158" s="32">
        <v>110100.23988497301</v>
      </c>
      <c r="BC158" s="66"/>
      <c r="BD158" s="26"/>
      <c r="BF158" s="21"/>
      <c r="BG158" s="21"/>
      <c r="BH158" s="21"/>
    </row>
    <row r="159" spans="1:60" s="20" customFormat="1" ht="18" x14ac:dyDescent="0.35">
      <c r="A159" s="37" t="s">
        <v>351</v>
      </c>
      <c r="B159" s="38">
        <v>41948</v>
      </c>
      <c r="C159" s="28" t="s">
        <v>0</v>
      </c>
      <c r="D159" s="28" t="s">
        <v>8</v>
      </c>
      <c r="E159" s="28" t="s">
        <v>367</v>
      </c>
      <c r="F159" s="28">
        <v>20</v>
      </c>
      <c r="G159" s="28"/>
      <c r="H159" s="28"/>
      <c r="I159" s="28" t="s">
        <v>502</v>
      </c>
      <c r="J159" s="28"/>
      <c r="K159" s="28"/>
      <c r="L159" s="28" t="s">
        <v>471</v>
      </c>
      <c r="M159" s="28" t="s">
        <v>368</v>
      </c>
      <c r="N159" s="28" t="s">
        <v>369</v>
      </c>
      <c r="O159" s="39">
        <v>400.9</v>
      </c>
      <c r="P159" s="39">
        <v>92.6</v>
      </c>
      <c r="Q159" s="39">
        <v>1.7</v>
      </c>
      <c r="R159" s="39">
        <v>94.3</v>
      </c>
      <c r="S159" s="32">
        <v>74</v>
      </c>
      <c r="T159" s="32">
        <v>89</v>
      </c>
      <c r="U159" s="32">
        <v>103</v>
      </c>
      <c r="V159" s="32">
        <v>108</v>
      </c>
      <c r="W159" s="32">
        <v>117</v>
      </c>
      <c r="X159" s="32">
        <v>135</v>
      </c>
      <c r="Y159" s="32">
        <v>145</v>
      </c>
      <c r="Z159" s="32">
        <v>163</v>
      </c>
      <c r="AA159" s="60">
        <v>191</v>
      </c>
      <c r="AB159" s="32">
        <v>834</v>
      </c>
      <c r="AC159" s="32">
        <v>468</v>
      </c>
      <c r="AD159" s="32">
        <v>374</v>
      </c>
      <c r="AE159" s="32">
        <v>336</v>
      </c>
      <c r="AF159" s="32">
        <v>366</v>
      </c>
      <c r="AG159" s="32">
        <v>238</v>
      </c>
      <c r="AH159" s="32">
        <v>1766</v>
      </c>
      <c r="AI159" s="32">
        <v>1279.8728718928933</v>
      </c>
      <c r="AJ159" s="32">
        <v>1227.4260667433032</v>
      </c>
      <c r="AK159" s="32">
        <v>30871</v>
      </c>
      <c r="AL159" s="32">
        <v>117539</v>
      </c>
      <c r="AM159" s="32">
        <v>94999</v>
      </c>
      <c r="AN159" s="32">
        <v>84366</v>
      </c>
      <c r="AO159" s="32">
        <v>91014</v>
      </c>
      <c r="AP159" s="32">
        <v>59329</v>
      </c>
      <c r="AQ159" s="32">
        <v>445042</v>
      </c>
      <c r="AR159" s="32">
        <v>323807.83658890199</v>
      </c>
      <c r="AS159" s="32">
        <v>311766.22095279902</v>
      </c>
      <c r="AT159" s="32">
        <v>22143</v>
      </c>
      <c r="AU159" s="32">
        <v>26779</v>
      </c>
      <c r="AV159" s="32">
        <v>21453.7</v>
      </c>
      <c r="AW159" s="32">
        <v>17111.7</v>
      </c>
      <c r="AX159" s="32">
        <v>9510</v>
      </c>
      <c r="AY159" s="32">
        <v>18560.64</v>
      </c>
      <c r="AZ159" s="32">
        <v>8730.4708501105397</v>
      </c>
      <c r="BA159" s="32">
        <v>9425.8266700000004</v>
      </c>
      <c r="BB159" s="32">
        <v>188891.85419082601</v>
      </c>
      <c r="BC159" s="66"/>
      <c r="BD159" s="26"/>
      <c r="BF159" s="21"/>
      <c r="BG159" s="21"/>
      <c r="BH159" s="21"/>
    </row>
    <row r="160" spans="1:60" s="20" customFormat="1" ht="18" x14ac:dyDescent="0.35">
      <c r="A160" s="37" t="s">
        <v>472</v>
      </c>
      <c r="B160" s="38">
        <v>41815</v>
      </c>
      <c r="C160" s="28" t="s">
        <v>0</v>
      </c>
      <c r="D160" s="28" t="s">
        <v>8</v>
      </c>
      <c r="E160" s="28" t="s">
        <v>66</v>
      </c>
      <c r="F160" s="33"/>
      <c r="G160" s="33"/>
      <c r="H160" s="33"/>
      <c r="I160" s="33"/>
      <c r="J160" s="28"/>
      <c r="K160" s="28"/>
      <c r="L160" s="28" t="s">
        <v>471</v>
      </c>
      <c r="M160" s="28" t="s">
        <v>67</v>
      </c>
      <c r="N160" s="28" t="s">
        <v>68</v>
      </c>
      <c r="O160" s="39">
        <v>435.005</v>
      </c>
      <c r="P160" s="39">
        <v>150</v>
      </c>
      <c r="Q160" s="39">
        <v>285</v>
      </c>
      <c r="R160" s="39">
        <v>435</v>
      </c>
      <c r="S160" s="32">
        <v>3109</v>
      </c>
      <c r="T160" s="32">
        <v>3062</v>
      </c>
      <c r="U160" s="32">
        <v>3393</v>
      </c>
      <c r="V160" s="32">
        <v>3402</v>
      </c>
      <c r="W160" s="32">
        <v>3465</v>
      </c>
      <c r="X160" s="32">
        <v>3371</v>
      </c>
      <c r="Y160" s="32">
        <v>2655</v>
      </c>
      <c r="Z160" s="32">
        <v>2538</v>
      </c>
      <c r="AA160" s="60" t="s">
        <v>21</v>
      </c>
      <c r="AB160" s="32">
        <v>748.24361206153901</v>
      </c>
      <c r="AC160" s="32">
        <v>361.12873879435472</v>
      </c>
      <c r="AD160" s="32">
        <v>157.68987057831333</v>
      </c>
      <c r="AE160" s="32" t="s">
        <v>21</v>
      </c>
      <c r="AF160" s="32" t="s">
        <v>21</v>
      </c>
      <c r="AG160" s="32" t="s">
        <v>21</v>
      </c>
      <c r="AH160" s="32" t="s">
        <v>21</v>
      </c>
      <c r="AI160" s="32" t="s">
        <v>21</v>
      </c>
      <c r="AJ160" s="32" t="s">
        <v>21</v>
      </c>
      <c r="AK160" s="32">
        <v>97271.669569999998</v>
      </c>
      <c r="AL160" s="32">
        <v>89559.927219999998</v>
      </c>
      <c r="AM160" s="32">
        <v>39264.777774000017</v>
      </c>
      <c r="AN160" s="32" t="s">
        <v>21</v>
      </c>
      <c r="AO160" s="32" t="s">
        <v>21</v>
      </c>
      <c r="AP160" s="32" t="s">
        <v>21</v>
      </c>
      <c r="AQ160" s="32" t="s">
        <v>21</v>
      </c>
      <c r="AR160" s="32" t="s">
        <v>21</v>
      </c>
      <c r="AS160" s="32" t="s">
        <v>21</v>
      </c>
      <c r="AT160" s="32">
        <v>547382</v>
      </c>
      <c r="AU160" s="32">
        <v>528914</v>
      </c>
      <c r="AV160" s="32">
        <v>580214</v>
      </c>
      <c r="AW160" s="32">
        <v>705700</v>
      </c>
      <c r="AX160" s="32">
        <v>750700</v>
      </c>
      <c r="AY160" s="32">
        <v>653100</v>
      </c>
      <c r="AZ160" s="32">
        <v>526900</v>
      </c>
      <c r="BA160" s="32">
        <v>497554</v>
      </c>
      <c r="BB160" s="32" t="s">
        <v>21</v>
      </c>
      <c r="BC160" s="66"/>
      <c r="BD160" s="26"/>
    </row>
    <row r="161" spans="1:55" s="20" customFormat="1" ht="18" x14ac:dyDescent="0.35">
      <c r="A161" s="37" t="s">
        <v>468</v>
      </c>
      <c r="B161" s="38">
        <v>41647</v>
      </c>
      <c r="C161" s="28" t="s">
        <v>0</v>
      </c>
      <c r="D161" s="28" t="s">
        <v>370</v>
      </c>
      <c r="E161" s="28" t="s">
        <v>371</v>
      </c>
      <c r="F161" s="33"/>
      <c r="G161" s="33"/>
      <c r="H161" s="28">
        <v>400</v>
      </c>
      <c r="I161" s="33"/>
      <c r="J161" s="28"/>
      <c r="K161" s="28" t="s">
        <v>483</v>
      </c>
      <c r="L161" s="28" t="s">
        <v>471</v>
      </c>
      <c r="M161" s="28" t="s">
        <v>372</v>
      </c>
      <c r="N161" s="28" t="s">
        <v>373</v>
      </c>
      <c r="O161" s="39">
        <v>41.7</v>
      </c>
      <c r="P161" s="39">
        <v>12.071107712893053</v>
      </c>
      <c r="Q161" s="39">
        <v>0</v>
      </c>
      <c r="R161" s="39">
        <v>12.071107712893053</v>
      </c>
      <c r="S161" s="32">
        <v>275</v>
      </c>
      <c r="T161" s="32">
        <v>318</v>
      </c>
      <c r="U161" s="32">
        <v>385</v>
      </c>
      <c r="V161" s="32">
        <v>252</v>
      </c>
      <c r="W161" s="32">
        <v>108</v>
      </c>
      <c r="X161" s="32">
        <v>110</v>
      </c>
      <c r="Y161" s="32">
        <v>93</v>
      </c>
      <c r="Z161" s="32">
        <v>64</v>
      </c>
      <c r="AA161" s="60">
        <v>96</v>
      </c>
      <c r="AB161" s="32">
        <v>55.24</v>
      </c>
      <c r="AC161" s="32">
        <v>21.1</v>
      </c>
      <c r="AD161" s="32">
        <v>9.5399999999999991</v>
      </c>
      <c r="AE161" s="32">
        <v>22.61</v>
      </c>
      <c r="AF161" s="32">
        <v>12.99</v>
      </c>
      <c r="AG161" s="32">
        <v>48.55</v>
      </c>
      <c r="AH161" s="32">
        <v>25.52</v>
      </c>
      <c r="AI161" s="32">
        <v>51.35</v>
      </c>
      <c r="AJ161" s="32">
        <v>23.68</v>
      </c>
      <c r="AK161" s="32">
        <v>13588.56</v>
      </c>
      <c r="AL161" s="32">
        <v>5295.53</v>
      </c>
      <c r="AM161" s="32">
        <v>2393.4</v>
      </c>
      <c r="AN161" s="32">
        <v>5652.5</v>
      </c>
      <c r="AO161" s="32">
        <v>3209.27</v>
      </c>
      <c r="AP161" s="32">
        <v>12039.43</v>
      </c>
      <c r="AQ161" s="32">
        <v>6432.16</v>
      </c>
      <c r="AR161" s="32">
        <v>12888.57</v>
      </c>
      <c r="AS161" s="32">
        <v>5943.82</v>
      </c>
      <c r="AT161" s="32">
        <v>74864.100000000006</v>
      </c>
      <c r="AU161" s="32">
        <v>96660</v>
      </c>
      <c r="AV161" s="32">
        <v>104741.64</v>
      </c>
      <c r="AW161" s="32">
        <v>22489.39</v>
      </c>
      <c r="AX161" s="32">
        <v>15210.27</v>
      </c>
      <c r="AY161" s="32">
        <v>15095.097210481799</v>
      </c>
      <c r="AZ161" s="32">
        <v>20099.029210000001</v>
      </c>
      <c r="BA161" s="32">
        <v>11616.25</v>
      </c>
      <c r="BB161" s="32">
        <v>15626.99</v>
      </c>
      <c r="BC161" s="66"/>
    </row>
    <row r="162" spans="1:55" s="20" customFormat="1" ht="18" x14ac:dyDescent="0.35">
      <c r="A162" s="37" t="s">
        <v>468</v>
      </c>
      <c r="B162" s="38">
        <v>41648</v>
      </c>
      <c r="C162" s="28" t="s">
        <v>0</v>
      </c>
      <c r="D162" s="28" t="s">
        <v>370</v>
      </c>
      <c r="E162" s="28" t="s">
        <v>374</v>
      </c>
      <c r="F162" s="33"/>
      <c r="G162" s="33"/>
      <c r="H162" s="28">
        <v>400</v>
      </c>
      <c r="I162" s="33"/>
      <c r="J162" s="28"/>
      <c r="K162" s="28" t="s">
        <v>483</v>
      </c>
      <c r="L162" s="28" t="s">
        <v>471</v>
      </c>
      <c r="M162" s="28" t="s">
        <v>375</v>
      </c>
      <c r="N162" s="28" t="s">
        <v>376</v>
      </c>
      <c r="O162" s="39">
        <v>16.8</v>
      </c>
      <c r="P162" s="39">
        <v>2.9699894867628784</v>
      </c>
      <c r="Q162" s="39">
        <v>2.4299913982605372</v>
      </c>
      <c r="R162" s="39">
        <v>5.3999808850234157</v>
      </c>
      <c r="S162" s="32">
        <v>162</v>
      </c>
      <c r="T162" s="32">
        <v>190</v>
      </c>
      <c r="U162" s="32">
        <v>200</v>
      </c>
      <c r="V162" s="32">
        <v>232</v>
      </c>
      <c r="W162" s="32">
        <v>267</v>
      </c>
      <c r="X162" s="32">
        <v>275</v>
      </c>
      <c r="Y162" s="32">
        <v>294</v>
      </c>
      <c r="Z162" s="32">
        <v>326</v>
      </c>
      <c r="AA162" s="60">
        <v>336</v>
      </c>
      <c r="AB162" s="32">
        <v>7.79</v>
      </c>
      <c r="AC162" s="32">
        <v>6.62</v>
      </c>
      <c r="AD162" s="32">
        <v>24.12</v>
      </c>
      <c r="AE162" s="32">
        <v>32.36</v>
      </c>
      <c r="AF162" s="32">
        <v>15.16</v>
      </c>
      <c r="AG162" s="32">
        <v>6.45</v>
      </c>
      <c r="AH162" s="32">
        <v>14.86</v>
      </c>
      <c r="AI162" s="32">
        <v>55.79</v>
      </c>
      <c r="AJ162" s="32">
        <v>22.88</v>
      </c>
      <c r="AK162" s="32">
        <v>1909.19</v>
      </c>
      <c r="AL162" s="32">
        <v>1662.36</v>
      </c>
      <c r="AM162" s="32">
        <v>6053.72</v>
      </c>
      <c r="AN162" s="32">
        <v>8090.77</v>
      </c>
      <c r="AO162" s="32">
        <v>3743.45</v>
      </c>
      <c r="AP162" s="32">
        <v>1599.52</v>
      </c>
      <c r="AQ162" s="32">
        <v>3744.41</v>
      </c>
      <c r="AR162" s="32">
        <v>14002.12</v>
      </c>
      <c r="AS162" s="32">
        <v>5741.77</v>
      </c>
      <c r="AT162" s="32">
        <v>46647.1</v>
      </c>
      <c r="AU162" s="32">
        <v>51048.2</v>
      </c>
      <c r="AV162" s="32">
        <v>59424.05</v>
      </c>
      <c r="AW162" s="32">
        <v>89914.17</v>
      </c>
      <c r="AX162" s="32">
        <v>99768.9</v>
      </c>
      <c r="AY162" s="32">
        <v>103049.45054945</v>
      </c>
      <c r="AZ162" s="32">
        <v>92850.177689999997</v>
      </c>
      <c r="BA162" s="32">
        <v>215697.70228</v>
      </c>
      <c r="BB162" s="32">
        <v>196763.68</v>
      </c>
      <c r="BC162" s="66"/>
    </row>
    <row r="163" spans="1:55" s="20" customFormat="1" ht="18" x14ac:dyDescent="0.35">
      <c r="A163" s="37" t="s">
        <v>468</v>
      </c>
      <c r="B163" s="38">
        <v>41723</v>
      </c>
      <c r="C163" s="28" t="s">
        <v>0</v>
      </c>
      <c r="D163" s="28" t="s">
        <v>370</v>
      </c>
      <c r="E163" s="28" t="s">
        <v>377</v>
      </c>
      <c r="F163" s="33"/>
      <c r="G163" s="33"/>
      <c r="H163" s="28">
        <v>600</v>
      </c>
      <c r="I163" s="33"/>
      <c r="J163" s="28"/>
      <c r="K163" s="28" t="s">
        <v>507</v>
      </c>
      <c r="L163" s="28" t="s">
        <v>471</v>
      </c>
      <c r="M163" s="28" t="s">
        <v>378</v>
      </c>
      <c r="N163" s="28" t="s">
        <v>379</v>
      </c>
      <c r="O163" s="39">
        <v>9.8000000000000007</v>
      </c>
      <c r="P163" s="39">
        <v>2.7477778839720921</v>
      </c>
      <c r="Q163" s="39">
        <v>0</v>
      </c>
      <c r="R163" s="39">
        <v>2.7477778839720921</v>
      </c>
      <c r="S163" s="32">
        <v>62</v>
      </c>
      <c r="T163" s="32">
        <v>78</v>
      </c>
      <c r="U163" s="32">
        <v>82</v>
      </c>
      <c r="V163" s="32">
        <v>54</v>
      </c>
      <c r="W163" s="32">
        <v>64</v>
      </c>
      <c r="X163" s="32">
        <v>57</v>
      </c>
      <c r="Y163" s="32">
        <v>56</v>
      </c>
      <c r="Z163" s="32">
        <v>53</v>
      </c>
      <c r="AA163" s="60">
        <v>48</v>
      </c>
      <c r="AB163" s="32">
        <v>13.44</v>
      </c>
      <c r="AC163" s="32">
        <v>5.74</v>
      </c>
      <c r="AD163" s="32">
        <v>2</v>
      </c>
      <c r="AE163" s="32">
        <v>1.58</v>
      </c>
      <c r="AF163" s="32">
        <v>2.42</v>
      </c>
      <c r="AG163" s="32">
        <v>0.5</v>
      </c>
      <c r="AH163" s="32">
        <v>2.02</v>
      </c>
      <c r="AI163" s="32">
        <v>6.01</v>
      </c>
      <c r="AJ163" s="32">
        <v>3.46</v>
      </c>
      <c r="AK163" s="32">
        <v>2581.31</v>
      </c>
      <c r="AL163" s="32">
        <v>1439.86</v>
      </c>
      <c r="AM163" s="32">
        <v>502.88</v>
      </c>
      <c r="AN163" s="32">
        <v>395.83</v>
      </c>
      <c r="AO163" s="32">
        <v>596.78</v>
      </c>
      <c r="AP163" s="32">
        <v>124.06</v>
      </c>
      <c r="AQ163" s="32">
        <v>510.22</v>
      </c>
      <c r="AR163" s="32">
        <v>1508.55</v>
      </c>
      <c r="AS163" s="32">
        <v>868.23</v>
      </c>
      <c r="AT163" s="32">
        <v>4022.11</v>
      </c>
      <c r="AU163" s="32">
        <v>4455.22</v>
      </c>
      <c r="AV163" s="32">
        <v>3699.82</v>
      </c>
      <c r="AW163" s="32">
        <v>5365.75</v>
      </c>
      <c r="AX163" s="32">
        <v>6140.47</v>
      </c>
      <c r="AY163" s="32">
        <v>6143.0449891988301</v>
      </c>
      <c r="AZ163" s="32">
        <v>5111.1640799999996</v>
      </c>
      <c r="BA163" s="32">
        <v>8804.7479000000003</v>
      </c>
      <c r="BB163" s="32">
        <v>9402.76</v>
      </c>
      <c r="BC163" s="66"/>
    </row>
    <row r="164" spans="1:55" s="20" customFormat="1" ht="18" x14ac:dyDescent="0.35">
      <c r="A164" s="37" t="s">
        <v>468</v>
      </c>
      <c r="B164" s="38">
        <v>41740</v>
      </c>
      <c r="C164" s="28" t="s">
        <v>0</v>
      </c>
      <c r="D164" s="28" t="s">
        <v>370</v>
      </c>
      <c r="E164" s="28" t="s">
        <v>380</v>
      </c>
      <c r="F164" s="33"/>
      <c r="G164" s="33"/>
      <c r="H164" s="28">
        <v>800</v>
      </c>
      <c r="I164" s="33"/>
      <c r="J164" s="28"/>
      <c r="K164" s="28" t="s">
        <v>490</v>
      </c>
      <c r="L164" s="28" t="s">
        <v>471</v>
      </c>
      <c r="M164" s="28" t="s">
        <v>381</v>
      </c>
      <c r="N164" s="28" t="s">
        <v>382</v>
      </c>
      <c r="O164" s="39">
        <v>114</v>
      </c>
      <c r="P164" s="39">
        <v>0</v>
      </c>
      <c r="Q164" s="39">
        <v>14.310845359839433</v>
      </c>
      <c r="R164" s="39">
        <v>14.310845359839433</v>
      </c>
      <c r="S164" s="32">
        <v>34</v>
      </c>
      <c r="T164" s="32">
        <v>62</v>
      </c>
      <c r="U164" s="32">
        <v>74</v>
      </c>
      <c r="V164" s="32">
        <v>84</v>
      </c>
      <c r="W164" s="32">
        <v>131</v>
      </c>
      <c r="X164" s="32">
        <v>169</v>
      </c>
      <c r="Y164" s="32">
        <v>212</v>
      </c>
      <c r="Z164" s="32">
        <v>234</v>
      </c>
      <c r="AA164" s="60">
        <v>295</v>
      </c>
      <c r="AB164" s="32">
        <v>52.37</v>
      </c>
      <c r="AC164" s="32">
        <v>69.12</v>
      </c>
      <c r="AD164" s="32">
        <v>140.11000000000001</v>
      </c>
      <c r="AE164" s="32">
        <v>455.88</v>
      </c>
      <c r="AF164" s="32">
        <v>255.66</v>
      </c>
      <c r="AG164" s="32">
        <v>165.47</v>
      </c>
      <c r="AH164" s="32">
        <v>720.76</v>
      </c>
      <c r="AI164" s="32">
        <v>751.67</v>
      </c>
      <c r="AJ164" s="32">
        <v>488.63</v>
      </c>
      <c r="AK164" s="32">
        <v>9374.2000000000007</v>
      </c>
      <c r="AL164" s="32">
        <v>17349.099999999999</v>
      </c>
      <c r="AM164" s="32">
        <v>35167.760000000002</v>
      </c>
      <c r="AN164" s="32">
        <v>113969.65</v>
      </c>
      <c r="AO164" s="32">
        <v>63147.8</v>
      </c>
      <c r="AP164" s="32">
        <v>41035.89</v>
      </c>
      <c r="AQ164" s="32">
        <v>183793.58</v>
      </c>
      <c r="AR164" s="32">
        <v>188669.65</v>
      </c>
      <c r="AS164" s="32">
        <v>122645.15</v>
      </c>
      <c r="AT164" s="32">
        <v>4398.8</v>
      </c>
      <c r="AU164" s="32">
        <v>7784.38</v>
      </c>
      <c r="AV164" s="32">
        <v>15896.93</v>
      </c>
      <c r="AW164" s="32">
        <v>21093.18</v>
      </c>
      <c r="AX164" s="32">
        <v>23937.57</v>
      </c>
      <c r="AY164" s="32">
        <v>29181.191885037999</v>
      </c>
      <c r="AZ164" s="32">
        <v>36181.765189999998</v>
      </c>
      <c r="BA164" s="32">
        <v>45464.693460000002</v>
      </c>
      <c r="BB164" s="32">
        <v>61623.7</v>
      </c>
      <c r="BC164" s="66"/>
    </row>
    <row r="165" spans="1:55" s="20" customFormat="1" ht="18" x14ac:dyDescent="0.35">
      <c r="A165" s="53" t="s">
        <v>468</v>
      </c>
      <c r="B165" s="54">
        <v>41745</v>
      </c>
      <c r="C165" s="55" t="s">
        <v>0</v>
      </c>
      <c r="D165" s="55" t="s">
        <v>370</v>
      </c>
      <c r="E165" s="55" t="s">
        <v>565</v>
      </c>
      <c r="F165" s="52"/>
      <c r="G165" s="52"/>
      <c r="H165" s="55">
        <v>100</v>
      </c>
      <c r="I165" s="52"/>
      <c r="J165" s="55"/>
      <c r="K165" s="55" t="s">
        <v>500</v>
      </c>
      <c r="L165" s="55" t="s">
        <v>471</v>
      </c>
      <c r="M165" s="55" t="s">
        <v>383</v>
      </c>
      <c r="N165" s="55" t="s">
        <v>384</v>
      </c>
      <c r="O165" s="56">
        <v>125.1</v>
      </c>
      <c r="P165" s="56">
        <v>0</v>
      </c>
      <c r="Q165" s="56">
        <v>50.08018350377521</v>
      </c>
      <c r="R165" s="56">
        <v>50.08018350377521</v>
      </c>
      <c r="S165" s="45">
        <v>119</v>
      </c>
      <c r="T165" s="45">
        <v>134</v>
      </c>
      <c r="U165" s="45" t="s">
        <v>21</v>
      </c>
      <c r="V165" s="45" t="s">
        <v>21</v>
      </c>
      <c r="W165" s="45" t="s">
        <v>21</v>
      </c>
      <c r="X165" s="45" t="s">
        <v>610</v>
      </c>
      <c r="Y165" s="45" t="s">
        <v>610</v>
      </c>
      <c r="Z165" s="45" t="s">
        <v>610</v>
      </c>
      <c r="AA165" s="45" t="s">
        <v>610</v>
      </c>
      <c r="AB165" s="45">
        <v>91.9</v>
      </c>
      <c r="AC165" s="45">
        <v>162.38</v>
      </c>
      <c r="AD165" s="45">
        <v>99.33</v>
      </c>
      <c r="AE165" s="45">
        <v>63.19</v>
      </c>
      <c r="AF165" s="45">
        <v>61.91</v>
      </c>
      <c r="AG165" s="45" t="s">
        <v>610</v>
      </c>
      <c r="AH165" s="45" t="s">
        <v>610</v>
      </c>
      <c r="AI165" s="45" t="s">
        <v>610</v>
      </c>
      <c r="AJ165" s="45" t="s">
        <v>610</v>
      </c>
      <c r="AK165" s="45">
        <v>16174.6</v>
      </c>
      <c r="AL165" s="45">
        <v>40756.839999999997</v>
      </c>
      <c r="AM165" s="45">
        <v>24932.95</v>
      </c>
      <c r="AN165" s="45">
        <v>15796.47</v>
      </c>
      <c r="AO165" s="45">
        <v>15291.45</v>
      </c>
      <c r="AP165" s="45" t="s">
        <v>610</v>
      </c>
      <c r="AQ165" s="45" t="s">
        <v>610</v>
      </c>
      <c r="AR165" s="45" t="s">
        <v>610</v>
      </c>
      <c r="AS165" s="45" t="s">
        <v>610</v>
      </c>
      <c r="AT165" s="45">
        <v>123571</v>
      </c>
      <c r="AU165" s="45">
        <v>121301</v>
      </c>
      <c r="AV165" s="45">
        <v>129789</v>
      </c>
      <c r="AW165" s="45">
        <v>142270.34</v>
      </c>
      <c r="AX165" s="45">
        <v>143383.29</v>
      </c>
      <c r="AY165" s="78" t="s">
        <v>610</v>
      </c>
      <c r="AZ165" s="45" t="s">
        <v>610</v>
      </c>
      <c r="BA165" s="45" t="s">
        <v>610</v>
      </c>
      <c r="BB165" s="72" t="s">
        <v>610</v>
      </c>
      <c r="BC165" s="66">
        <v>43768</v>
      </c>
    </row>
    <row r="166" spans="1:55" s="20" customFormat="1" ht="18" x14ac:dyDescent="0.35">
      <c r="A166" s="53" t="s">
        <v>468</v>
      </c>
      <c r="B166" s="54">
        <v>41808</v>
      </c>
      <c r="C166" s="55" t="s">
        <v>17</v>
      </c>
      <c r="D166" s="55" t="s">
        <v>370</v>
      </c>
      <c r="E166" s="55" t="s">
        <v>550</v>
      </c>
      <c r="F166" s="52"/>
      <c r="G166" s="52"/>
      <c r="H166" s="55">
        <v>500</v>
      </c>
      <c r="I166" s="52"/>
      <c r="J166" s="55"/>
      <c r="K166" s="55" t="s">
        <v>508</v>
      </c>
      <c r="L166" s="55" t="s">
        <v>471</v>
      </c>
      <c r="M166" s="55" t="s">
        <v>88</v>
      </c>
      <c r="N166" s="55" t="s">
        <v>89</v>
      </c>
      <c r="O166" s="56">
        <v>56.7</v>
      </c>
      <c r="P166" s="56">
        <v>0.71829255471662046</v>
      </c>
      <c r="Q166" s="56">
        <v>0</v>
      </c>
      <c r="R166" s="56">
        <v>0.71829255471662046</v>
      </c>
      <c r="S166" s="45" t="s">
        <v>21</v>
      </c>
      <c r="T166" s="45" t="s">
        <v>21</v>
      </c>
      <c r="U166" s="45" t="s">
        <v>21</v>
      </c>
      <c r="V166" s="45" t="s">
        <v>21</v>
      </c>
      <c r="W166" s="45" t="s">
        <v>21</v>
      </c>
      <c r="X166" s="45" t="s">
        <v>21</v>
      </c>
      <c r="Y166" s="45" t="s">
        <v>21</v>
      </c>
      <c r="Z166" s="45" t="s">
        <v>610</v>
      </c>
      <c r="AA166" s="45" t="s">
        <v>610</v>
      </c>
      <c r="AB166" s="45">
        <v>1.68</v>
      </c>
      <c r="AC166" s="45">
        <v>0.37</v>
      </c>
      <c r="AD166" s="45" t="s">
        <v>21</v>
      </c>
      <c r="AE166" s="45" t="s">
        <v>21</v>
      </c>
      <c r="AF166" s="45" t="s">
        <v>21</v>
      </c>
      <c r="AG166" s="45" t="s">
        <v>21</v>
      </c>
      <c r="AH166" s="45" t="s">
        <v>21</v>
      </c>
      <c r="AI166" s="45" t="s">
        <v>610</v>
      </c>
      <c r="AJ166" s="45" t="s">
        <v>610</v>
      </c>
      <c r="AK166" s="45">
        <v>224.48</v>
      </c>
      <c r="AL166" s="45">
        <v>93.54</v>
      </c>
      <c r="AM166" s="45" t="s">
        <v>21</v>
      </c>
      <c r="AN166" s="45" t="s">
        <v>21</v>
      </c>
      <c r="AO166" s="45" t="s">
        <v>21</v>
      </c>
      <c r="AP166" s="45" t="s">
        <v>21</v>
      </c>
      <c r="AQ166" s="45" t="s">
        <v>21</v>
      </c>
      <c r="AR166" s="45" t="s">
        <v>610</v>
      </c>
      <c r="AS166" s="45" t="s">
        <v>610</v>
      </c>
      <c r="AT166" s="45" t="s">
        <v>21</v>
      </c>
      <c r="AU166" s="45" t="s">
        <v>21</v>
      </c>
      <c r="AV166" s="45" t="s">
        <v>21</v>
      </c>
      <c r="AW166" s="45" t="s">
        <v>21</v>
      </c>
      <c r="AX166" s="45" t="s">
        <v>21</v>
      </c>
      <c r="AY166" s="45" t="s">
        <v>21</v>
      </c>
      <c r="AZ166" s="45" t="s">
        <v>21</v>
      </c>
      <c r="BA166" s="45" t="s">
        <v>610</v>
      </c>
      <c r="BB166" s="72" t="s">
        <v>610</v>
      </c>
      <c r="BC166" s="66">
        <v>43901</v>
      </c>
    </row>
    <row r="167" spans="1:55" s="20" customFormat="1" ht="18" x14ac:dyDescent="0.35">
      <c r="A167" s="37" t="s">
        <v>468</v>
      </c>
      <c r="B167" s="38">
        <v>41815</v>
      </c>
      <c r="C167" s="28" t="s">
        <v>0</v>
      </c>
      <c r="D167" s="28" t="s">
        <v>370</v>
      </c>
      <c r="E167" s="28" t="s">
        <v>566</v>
      </c>
      <c r="F167" s="33"/>
      <c r="G167" s="33"/>
      <c r="H167" s="28">
        <v>300</v>
      </c>
      <c r="I167" s="33"/>
      <c r="J167" s="28"/>
      <c r="K167" s="28" t="s">
        <v>509</v>
      </c>
      <c r="L167" s="28" t="s">
        <v>471</v>
      </c>
      <c r="M167" s="28" t="s">
        <v>385</v>
      </c>
      <c r="N167" s="28" t="s">
        <v>386</v>
      </c>
      <c r="O167" s="39">
        <v>146.19999999999999</v>
      </c>
      <c r="P167" s="39">
        <v>12.523347032399885</v>
      </c>
      <c r="Q167" s="39">
        <v>10.957928653349899</v>
      </c>
      <c r="R167" s="39">
        <v>23.481275685749782</v>
      </c>
      <c r="S167" s="32">
        <v>1127</v>
      </c>
      <c r="T167" s="32">
        <v>1214</v>
      </c>
      <c r="U167" s="32">
        <v>1565</v>
      </c>
      <c r="V167" s="32">
        <v>1685</v>
      </c>
      <c r="W167" s="32">
        <v>1794</v>
      </c>
      <c r="X167" s="32">
        <v>1864</v>
      </c>
      <c r="Y167" s="32">
        <v>1683</v>
      </c>
      <c r="Z167" s="32">
        <v>1691</v>
      </c>
      <c r="AA167" s="84">
        <v>1822</v>
      </c>
      <c r="AB167" s="32">
        <v>52.76</v>
      </c>
      <c r="AC167" s="32">
        <v>56.49</v>
      </c>
      <c r="AD167" s="32">
        <v>37.53</v>
      </c>
      <c r="AE167" s="32">
        <v>108.48</v>
      </c>
      <c r="AF167" s="32">
        <v>72.11</v>
      </c>
      <c r="AG167" s="32">
        <v>52.57</v>
      </c>
      <c r="AH167" s="32">
        <v>57.49</v>
      </c>
      <c r="AI167" s="32">
        <v>90.73</v>
      </c>
      <c r="AJ167" s="32">
        <v>91.72</v>
      </c>
      <c r="AK167" s="32">
        <v>6858.41</v>
      </c>
      <c r="AL167" s="32">
        <v>14179.35</v>
      </c>
      <c r="AM167" s="32">
        <v>9420.26</v>
      </c>
      <c r="AN167" s="32">
        <v>27119.53</v>
      </c>
      <c r="AO167" s="32">
        <v>17811.27</v>
      </c>
      <c r="AP167" s="32">
        <v>13036.52</v>
      </c>
      <c r="AQ167" s="32">
        <v>14486.58</v>
      </c>
      <c r="AR167" s="32">
        <v>22772.66</v>
      </c>
      <c r="AS167" s="32">
        <v>23021.95</v>
      </c>
      <c r="AT167" s="32">
        <v>253822</v>
      </c>
      <c r="AU167" s="32">
        <v>247060</v>
      </c>
      <c r="AV167" s="32">
        <v>250269.89</v>
      </c>
      <c r="AW167" s="32">
        <v>308300.84999999998</v>
      </c>
      <c r="AX167" s="32">
        <v>346715.77</v>
      </c>
      <c r="AY167" s="32">
        <v>350312.52935099002</v>
      </c>
      <c r="AZ167" s="32">
        <v>319808.00900999998</v>
      </c>
      <c r="BA167" s="32">
        <v>479866.27464000002</v>
      </c>
      <c r="BB167" s="32">
        <v>670102.13</v>
      </c>
      <c r="BC167" s="66"/>
    </row>
    <row r="168" spans="1:55" s="2" customFormat="1" ht="18" x14ac:dyDescent="0.35">
      <c r="A168" s="34" t="s">
        <v>468</v>
      </c>
      <c r="B168" s="35">
        <v>41827</v>
      </c>
      <c r="C168" s="33" t="s">
        <v>0</v>
      </c>
      <c r="D168" s="33" t="s">
        <v>370</v>
      </c>
      <c r="E168" s="33" t="s">
        <v>567</v>
      </c>
      <c r="F168" s="33"/>
      <c r="G168" s="33"/>
      <c r="H168" s="33">
        <v>800</v>
      </c>
      <c r="I168" s="33"/>
      <c r="J168" s="33"/>
      <c r="K168" s="33" t="s">
        <v>490</v>
      </c>
      <c r="L168" s="33" t="s">
        <v>471</v>
      </c>
      <c r="M168" s="33" t="s">
        <v>387</v>
      </c>
      <c r="N168" s="33" t="s">
        <v>388</v>
      </c>
      <c r="O168" s="36">
        <v>15.2</v>
      </c>
      <c r="P168" s="36">
        <v>1.1384447577176717</v>
      </c>
      <c r="Q168" s="36">
        <v>0</v>
      </c>
      <c r="R168" s="36">
        <v>1.1384447577176717</v>
      </c>
      <c r="S168" s="60">
        <v>12</v>
      </c>
      <c r="T168" s="60">
        <v>13</v>
      </c>
      <c r="U168" s="60" t="s">
        <v>21</v>
      </c>
      <c r="V168" s="60" t="s">
        <v>21</v>
      </c>
      <c r="W168" s="60" t="s">
        <v>21</v>
      </c>
      <c r="X168" s="60">
        <v>62</v>
      </c>
      <c r="Y168" s="60">
        <v>40</v>
      </c>
      <c r="Z168" s="60" t="s">
        <v>21</v>
      </c>
      <c r="AA168" s="60" t="s">
        <v>21</v>
      </c>
      <c r="AB168" s="60">
        <v>0.56999999999999995</v>
      </c>
      <c r="AC168" s="60">
        <v>0.37</v>
      </c>
      <c r="AD168" s="60">
        <v>0.24</v>
      </c>
      <c r="AE168" s="60">
        <v>0.09</v>
      </c>
      <c r="AF168" s="60">
        <v>0.02</v>
      </c>
      <c r="AG168" s="60">
        <v>0.03</v>
      </c>
      <c r="AH168" s="60">
        <v>0.17</v>
      </c>
      <c r="AI168" s="60">
        <v>0.17</v>
      </c>
      <c r="AJ168" s="60">
        <v>0.51</v>
      </c>
      <c r="AK168" s="60">
        <v>69.8</v>
      </c>
      <c r="AL168" s="60">
        <v>91.71</v>
      </c>
      <c r="AM168" s="60">
        <v>59.94</v>
      </c>
      <c r="AN168" s="60">
        <v>23.35</v>
      </c>
      <c r="AO168" s="60">
        <v>3.73</v>
      </c>
      <c r="AP168" s="60">
        <v>6.86</v>
      </c>
      <c r="AQ168" s="60">
        <v>42.62</v>
      </c>
      <c r="AR168" s="60">
        <v>43.25</v>
      </c>
      <c r="AS168" s="60">
        <v>128.16999999999999</v>
      </c>
      <c r="AT168" s="60" t="s">
        <v>21</v>
      </c>
      <c r="AU168" s="60" t="s">
        <v>21</v>
      </c>
      <c r="AV168" s="60">
        <v>407.32</v>
      </c>
      <c r="AW168" s="60">
        <v>263.73</v>
      </c>
      <c r="AX168" s="60">
        <v>4303.8</v>
      </c>
      <c r="AY168" s="60">
        <v>473.37278106508802</v>
      </c>
      <c r="AZ168" s="60">
        <v>4544.51</v>
      </c>
      <c r="BA168" s="60" t="s">
        <v>21</v>
      </c>
      <c r="BB168" s="32">
        <v>10674.64</v>
      </c>
      <c r="BC168" s="66"/>
    </row>
    <row r="169" spans="1:55" s="20" customFormat="1" ht="18" x14ac:dyDescent="0.35">
      <c r="A169" s="37" t="s">
        <v>468</v>
      </c>
      <c r="B169" s="38">
        <v>41828</v>
      </c>
      <c r="C169" s="28" t="s">
        <v>0</v>
      </c>
      <c r="D169" s="28" t="s">
        <v>370</v>
      </c>
      <c r="E169" s="28" t="s">
        <v>568</v>
      </c>
      <c r="F169" s="33"/>
      <c r="G169" s="33"/>
      <c r="H169" s="28">
        <v>400</v>
      </c>
      <c r="I169" s="33"/>
      <c r="J169" s="28"/>
      <c r="K169" s="28" t="s">
        <v>483</v>
      </c>
      <c r="L169" s="28" t="s">
        <v>471</v>
      </c>
      <c r="M169" s="28" t="s">
        <v>389</v>
      </c>
      <c r="N169" s="28" t="s">
        <v>390</v>
      </c>
      <c r="O169" s="39">
        <v>30.8</v>
      </c>
      <c r="P169" s="39">
        <v>14.145082672273727</v>
      </c>
      <c r="Q169" s="39">
        <v>29.762018541527286</v>
      </c>
      <c r="R169" s="39">
        <v>43.907101213801013</v>
      </c>
      <c r="S169" s="32">
        <v>437</v>
      </c>
      <c r="T169" s="32">
        <v>614</v>
      </c>
      <c r="U169" s="32">
        <v>630</v>
      </c>
      <c r="V169" s="32">
        <v>577</v>
      </c>
      <c r="W169" s="32">
        <v>632</v>
      </c>
      <c r="X169" s="32">
        <v>735</v>
      </c>
      <c r="Y169" s="32">
        <v>838</v>
      </c>
      <c r="Z169" s="32">
        <v>799</v>
      </c>
      <c r="AA169" s="84">
        <v>777</v>
      </c>
      <c r="AB169" s="32">
        <v>92.84</v>
      </c>
      <c r="AC169" s="32">
        <v>109.19</v>
      </c>
      <c r="AD169" s="32">
        <v>104.35</v>
      </c>
      <c r="AE169" s="32">
        <v>81.209999999999994</v>
      </c>
      <c r="AF169" s="32">
        <v>53.85</v>
      </c>
      <c r="AG169" s="32">
        <v>41.58</v>
      </c>
      <c r="AH169" s="32">
        <v>105.79</v>
      </c>
      <c r="AI169" s="32">
        <v>155.44999999999999</v>
      </c>
      <c r="AJ169" s="32">
        <v>167.83</v>
      </c>
      <c r="AK169" s="32">
        <v>11233.9</v>
      </c>
      <c r="AL169" s="32">
        <v>27407.58</v>
      </c>
      <c r="AM169" s="32">
        <v>26192.78</v>
      </c>
      <c r="AN169" s="32">
        <v>20301.97</v>
      </c>
      <c r="AO169" s="32">
        <v>13300.13</v>
      </c>
      <c r="AP169" s="32">
        <v>10310.959999999999</v>
      </c>
      <c r="AQ169" s="32">
        <v>26975.47</v>
      </c>
      <c r="AR169" s="32">
        <v>39018.959999999999</v>
      </c>
      <c r="AS169" s="32">
        <v>42126.32</v>
      </c>
      <c r="AT169" s="32">
        <v>180076</v>
      </c>
      <c r="AU169" s="32">
        <v>291700</v>
      </c>
      <c r="AV169" s="32">
        <v>174084.99</v>
      </c>
      <c r="AW169" s="32">
        <v>349143.05</v>
      </c>
      <c r="AX169" s="32">
        <v>355059.93</v>
      </c>
      <c r="AY169" s="32">
        <v>376730.53442284203</v>
      </c>
      <c r="AZ169" s="32">
        <v>301682.19640999998</v>
      </c>
      <c r="BA169" s="32">
        <v>244239.13754</v>
      </c>
      <c r="BB169" s="32">
        <v>231309.41</v>
      </c>
      <c r="BC169" s="66"/>
    </row>
    <row r="170" spans="1:55" s="20" customFormat="1" ht="18" x14ac:dyDescent="0.35">
      <c r="A170" s="37" t="s">
        <v>468</v>
      </c>
      <c r="B170" s="38">
        <v>41831</v>
      </c>
      <c r="C170" s="28" t="s">
        <v>0</v>
      </c>
      <c r="D170" s="28" t="s">
        <v>370</v>
      </c>
      <c r="E170" s="28" t="s">
        <v>569</v>
      </c>
      <c r="F170" s="33"/>
      <c r="G170" s="33"/>
      <c r="H170" s="28">
        <v>100</v>
      </c>
      <c r="I170" s="33"/>
      <c r="J170" s="28"/>
      <c r="K170" s="28" t="s">
        <v>500</v>
      </c>
      <c r="L170" s="28" t="s">
        <v>471</v>
      </c>
      <c r="M170" s="28" t="s">
        <v>391</v>
      </c>
      <c r="N170" s="28" t="s">
        <v>392</v>
      </c>
      <c r="O170" s="39">
        <v>100.9</v>
      </c>
      <c r="P170" s="39">
        <v>37.181018828251936</v>
      </c>
      <c r="Q170" s="39">
        <v>4.5398069387365005</v>
      </c>
      <c r="R170" s="39">
        <v>41.720825766988433</v>
      </c>
      <c r="S170" s="32">
        <v>15</v>
      </c>
      <c r="T170" s="32">
        <v>15</v>
      </c>
      <c r="U170" s="32">
        <v>34</v>
      </c>
      <c r="V170" s="32">
        <v>88</v>
      </c>
      <c r="W170" s="32">
        <v>64</v>
      </c>
      <c r="X170" s="32">
        <v>42</v>
      </c>
      <c r="Y170" s="32">
        <v>45</v>
      </c>
      <c r="Z170" s="32">
        <v>41</v>
      </c>
      <c r="AA170" s="84">
        <v>39</v>
      </c>
      <c r="AB170" s="32">
        <v>40.9</v>
      </c>
      <c r="AC170" s="32">
        <v>89.01</v>
      </c>
      <c r="AD170" s="32">
        <v>59.64</v>
      </c>
      <c r="AE170" s="32">
        <v>46.73</v>
      </c>
      <c r="AF170" s="32">
        <v>130.59</v>
      </c>
      <c r="AG170" s="32">
        <v>46.14</v>
      </c>
      <c r="AH170" s="32">
        <v>31.79</v>
      </c>
      <c r="AI170" s="32">
        <v>22.05</v>
      </c>
      <c r="AJ170" s="32">
        <v>2.2999999999999998</v>
      </c>
      <c r="AK170" s="32">
        <v>4825.66</v>
      </c>
      <c r="AL170" s="32">
        <v>22341.69</v>
      </c>
      <c r="AM170" s="32">
        <v>14970.85</v>
      </c>
      <c r="AN170" s="32">
        <v>11682.15</v>
      </c>
      <c r="AO170" s="32">
        <v>32256.3</v>
      </c>
      <c r="AP170" s="32">
        <v>11442.79</v>
      </c>
      <c r="AQ170" s="32">
        <v>8075.24</v>
      </c>
      <c r="AR170" s="32">
        <v>5535.39</v>
      </c>
      <c r="AS170" s="32">
        <v>577.29</v>
      </c>
      <c r="AT170" s="32">
        <v>21018.6</v>
      </c>
      <c r="AU170" s="32">
        <v>56442.2</v>
      </c>
      <c r="AV170" s="32">
        <v>75740.960000000006</v>
      </c>
      <c r="AW170" s="32">
        <v>88878.9</v>
      </c>
      <c r="AX170" s="32">
        <v>66983.64</v>
      </c>
      <c r="AY170" s="32">
        <v>34985.207100591702</v>
      </c>
      <c r="AZ170" s="32">
        <v>14222.718210000001</v>
      </c>
      <c r="BA170" s="32">
        <v>12559.94773</v>
      </c>
      <c r="BB170" s="32">
        <v>8868.42</v>
      </c>
      <c r="BC170" s="66"/>
    </row>
    <row r="171" spans="1:55" s="20" customFormat="1" ht="18" x14ac:dyDescent="0.35">
      <c r="A171" s="37" t="s">
        <v>468</v>
      </c>
      <c r="B171" s="38">
        <v>41837</v>
      </c>
      <c r="C171" s="28" t="s">
        <v>0</v>
      </c>
      <c r="D171" s="28" t="s">
        <v>370</v>
      </c>
      <c r="E171" s="28" t="s">
        <v>570</v>
      </c>
      <c r="F171" s="33"/>
      <c r="G171" s="33"/>
      <c r="H171" s="28">
        <v>300</v>
      </c>
      <c r="I171" s="33"/>
      <c r="J171" s="28"/>
      <c r="K171" s="28" t="s">
        <v>510</v>
      </c>
      <c r="L171" s="28" t="s">
        <v>471</v>
      </c>
      <c r="M171" s="28" t="s">
        <v>393</v>
      </c>
      <c r="N171" s="28" t="s">
        <v>394</v>
      </c>
      <c r="O171" s="39">
        <v>127.9</v>
      </c>
      <c r="P171" s="39">
        <v>0</v>
      </c>
      <c r="Q171" s="39">
        <v>70.051013093758954</v>
      </c>
      <c r="R171" s="39">
        <v>70.051013093758954</v>
      </c>
      <c r="S171" s="32">
        <v>542</v>
      </c>
      <c r="T171" s="32">
        <v>566</v>
      </c>
      <c r="U171" s="32">
        <v>606</v>
      </c>
      <c r="V171" s="32">
        <v>695</v>
      </c>
      <c r="W171" s="32">
        <v>700</v>
      </c>
      <c r="X171" s="32">
        <v>658</v>
      </c>
      <c r="Y171" s="32">
        <v>601</v>
      </c>
      <c r="Z171" s="32">
        <v>613</v>
      </c>
      <c r="AA171" s="84">
        <v>628</v>
      </c>
      <c r="AB171" s="32">
        <v>145.1</v>
      </c>
      <c r="AC171" s="32">
        <v>111.95</v>
      </c>
      <c r="AD171" s="32">
        <v>167.03</v>
      </c>
      <c r="AE171" s="32">
        <v>164.36</v>
      </c>
      <c r="AF171" s="32">
        <v>69.010000000000005</v>
      </c>
      <c r="AG171" s="32">
        <v>55.46</v>
      </c>
      <c r="AH171" s="32">
        <v>46.17</v>
      </c>
      <c r="AI171" s="32">
        <v>154.16</v>
      </c>
      <c r="AJ171" s="32">
        <v>141.41</v>
      </c>
      <c r="AK171" s="32">
        <v>16541.47</v>
      </c>
      <c r="AL171" s="32">
        <v>28098.9</v>
      </c>
      <c r="AM171" s="32">
        <v>41925.14</v>
      </c>
      <c r="AN171" s="32">
        <v>41090.5</v>
      </c>
      <c r="AO171" s="32">
        <v>17044.47</v>
      </c>
      <c r="AP171" s="32">
        <v>13754.32</v>
      </c>
      <c r="AQ171" s="32">
        <v>11681.16</v>
      </c>
      <c r="AR171" s="32">
        <v>38694.42</v>
      </c>
      <c r="AS171" s="32">
        <v>35492.75</v>
      </c>
      <c r="AT171" s="32">
        <v>286884</v>
      </c>
      <c r="AU171" s="32">
        <v>339674</v>
      </c>
      <c r="AV171" s="32">
        <v>287485.53000000003</v>
      </c>
      <c r="AW171" s="32">
        <v>180335.42</v>
      </c>
      <c r="AX171" s="32">
        <v>385240.65</v>
      </c>
      <c r="AY171" s="32">
        <v>324929.20306189498</v>
      </c>
      <c r="AZ171" s="32">
        <v>230042.90543000001</v>
      </c>
      <c r="BA171" s="32">
        <v>476303.60449</v>
      </c>
      <c r="BB171" s="32">
        <v>696474.98</v>
      </c>
      <c r="BC171" s="66"/>
    </row>
    <row r="172" spans="1:55" s="20" customFormat="1" ht="18" x14ac:dyDescent="0.35">
      <c r="A172" s="37" t="s">
        <v>468</v>
      </c>
      <c r="B172" s="38">
        <v>41918</v>
      </c>
      <c r="C172" s="28" t="s">
        <v>0</v>
      </c>
      <c r="D172" s="28" t="s">
        <v>370</v>
      </c>
      <c r="E172" s="28" t="s">
        <v>571</v>
      </c>
      <c r="F172" s="33"/>
      <c r="G172" s="33"/>
      <c r="H172" s="28">
        <v>300</v>
      </c>
      <c r="I172" s="33"/>
      <c r="J172" s="28"/>
      <c r="K172" s="28" t="s">
        <v>510</v>
      </c>
      <c r="L172" s="28" t="s">
        <v>471</v>
      </c>
      <c r="M172" s="28" t="s">
        <v>395</v>
      </c>
      <c r="N172" s="28" t="s">
        <v>396</v>
      </c>
      <c r="O172" s="39">
        <v>36.6</v>
      </c>
      <c r="P172" s="39">
        <v>0</v>
      </c>
      <c r="Q172" s="39">
        <v>13.69061813055529</v>
      </c>
      <c r="R172" s="39">
        <v>13.69061813055529</v>
      </c>
      <c r="S172" s="32">
        <v>221</v>
      </c>
      <c r="T172" s="32">
        <v>259</v>
      </c>
      <c r="U172" s="32">
        <v>274</v>
      </c>
      <c r="V172" s="32">
        <v>289</v>
      </c>
      <c r="W172" s="32">
        <v>290</v>
      </c>
      <c r="X172" s="32">
        <v>263</v>
      </c>
      <c r="Y172" s="32">
        <v>238</v>
      </c>
      <c r="Z172" s="32">
        <v>253</v>
      </c>
      <c r="AA172" s="84">
        <v>258</v>
      </c>
      <c r="AB172" s="32">
        <v>53.34</v>
      </c>
      <c r="AC172" s="32">
        <v>31.77</v>
      </c>
      <c r="AD172" s="32">
        <v>28.44</v>
      </c>
      <c r="AE172" s="32">
        <v>51.56</v>
      </c>
      <c r="AF172" s="32">
        <v>45.66</v>
      </c>
      <c r="AG172" s="32">
        <v>29.25</v>
      </c>
      <c r="AH172" s="32">
        <v>18.510000000000002</v>
      </c>
      <c r="AI172" s="32">
        <v>15.46</v>
      </c>
      <c r="AJ172" s="32">
        <v>8.77</v>
      </c>
      <c r="AK172" s="32">
        <v>3093.74</v>
      </c>
      <c r="AL172" s="32">
        <v>7973.71</v>
      </c>
      <c r="AM172" s="32">
        <v>7139.11</v>
      </c>
      <c r="AN172" s="32">
        <v>12890.24</v>
      </c>
      <c r="AO172" s="32">
        <v>11276.97</v>
      </c>
      <c r="AP172" s="32">
        <v>7253.57</v>
      </c>
      <c r="AQ172" s="32">
        <v>4719.5600000000004</v>
      </c>
      <c r="AR172" s="32">
        <v>3879.21</v>
      </c>
      <c r="AS172" s="32">
        <v>2200.5500000000002</v>
      </c>
      <c r="AT172" s="32">
        <v>59957.7</v>
      </c>
      <c r="AU172" s="32">
        <v>66120.399999999994</v>
      </c>
      <c r="AV172" s="32">
        <v>66593.350000000006</v>
      </c>
      <c r="AW172" s="32">
        <v>67962.55</v>
      </c>
      <c r="AX172" s="32">
        <v>64681.98</v>
      </c>
      <c r="AY172" s="32">
        <v>54881.187188879398</v>
      </c>
      <c r="AZ172" s="32">
        <v>46918.176299999999</v>
      </c>
      <c r="BA172" s="32">
        <v>59227.267780000002</v>
      </c>
      <c r="BB172" s="32">
        <v>70623.25</v>
      </c>
      <c r="BC172" s="66"/>
    </row>
    <row r="173" spans="1:55" s="20" customFormat="1" ht="18" x14ac:dyDescent="0.35">
      <c r="A173" s="37" t="s">
        <v>468</v>
      </c>
      <c r="B173" s="38">
        <v>41940</v>
      </c>
      <c r="C173" s="28" t="s">
        <v>0</v>
      </c>
      <c r="D173" s="28" t="s">
        <v>370</v>
      </c>
      <c r="E173" s="28" t="s">
        <v>572</v>
      </c>
      <c r="F173" s="33"/>
      <c r="G173" s="33"/>
      <c r="H173" s="28">
        <v>500</v>
      </c>
      <c r="I173" s="33"/>
      <c r="J173" s="28"/>
      <c r="K173" s="28" t="s">
        <v>508</v>
      </c>
      <c r="L173" s="28" t="s">
        <v>471</v>
      </c>
      <c r="M173" s="28" t="s">
        <v>397</v>
      </c>
      <c r="N173" s="28" t="s">
        <v>398</v>
      </c>
      <c r="O173" s="39">
        <v>18.2</v>
      </c>
      <c r="P173" s="39">
        <v>3.5601643887986238</v>
      </c>
      <c r="Q173" s="39">
        <v>0</v>
      </c>
      <c r="R173" s="39">
        <v>3.5601643887986238</v>
      </c>
      <c r="S173" s="32">
        <v>503</v>
      </c>
      <c r="T173" s="32">
        <v>510</v>
      </c>
      <c r="U173" s="32">
        <v>586</v>
      </c>
      <c r="V173" s="32">
        <v>627</v>
      </c>
      <c r="W173" s="32">
        <v>692</v>
      </c>
      <c r="X173" s="32">
        <v>1948</v>
      </c>
      <c r="Y173" s="32">
        <v>1681</v>
      </c>
      <c r="Z173" s="32">
        <v>1505</v>
      </c>
      <c r="AA173" s="84">
        <v>1389</v>
      </c>
      <c r="AB173" s="32">
        <v>19.989999999999998</v>
      </c>
      <c r="AC173" s="32">
        <v>12.85</v>
      </c>
      <c r="AD173" s="32">
        <v>17.100000000000001</v>
      </c>
      <c r="AE173" s="32">
        <v>7.43</v>
      </c>
      <c r="AF173" s="32">
        <v>9.75</v>
      </c>
      <c r="AG173" s="32">
        <v>8.15</v>
      </c>
      <c r="AH173" s="32">
        <v>8.2899999999999991</v>
      </c>
      <c r="AI173" s="32">
        <v>5.35</v>
      </c>
      <c r="AJ173" s="32">
        <v>2.5099999999999998</v>
      </c>
      <c r="AK173" s="32">
        <v>839.76</v>
      </c>
      <c r="AL173" s="32">
        <v>3226.01</v>
      </c>
      <c r="AM173" s="32">
        <v>4293.1000000000004</v>
      </c>
      <c r="AN173" s="32">
        <v>1856.33</v>
      </c>
      <c r="AO173" s="32">
        <v>2407.48</v>
      </c>
      <c r="AP173" s="32">
        <v>2020.42</v>
      </c>
      <c r="AQ173" s="32">
        <v>2105.96</v>
      </c>
      <c r="AR173" s="32">
        <v>1342.9</v>
      </c>
      <c r="AS173" s="32">
        <v>629.57000000000005</v>
      </c>
      <c r="AT173" s="32">
        <v>36794.400000000001</v>
      </c>
      <c r="AU173" s="32">
        <v>42274.2</v>
      </c>
      <c r="AV173" s="32">
        <v>46038.65</v>
      </c>
      <c r="AW173" s="32">
        <v>96370.26</v>
      </c>
      <c r="AX173" s="32">
        <v>58477.27</v>
      </c>
      <c r="AY173" s="32">
        <v>120719.686296609</v>
      </c>
      <c r="AZ173" s="32">
        <v>87906.301460000002</v>
      </c>
      <c r="BA173" s="32">
        <v>96754.437550000002</v>
      </c>
      <c r="BB173" s="32">
        <v>87417</v>
      </c>
      <c r="BC173" s="66"/>
    </row>
    <row r="174" spans="1:55" s="20" customFormat="1" ht="18" x14ac:dyDescent="0.35">
      <c r="A174" s="53" t="s">
        <v>468</v>
      </c>
      <c r="B174" s="54">
        <v>41949</v>
      </c>
      <c r="C174" s="55" t="s">
        <v>17</v>
      </c>
      <c r="D174" s="55" t="s">
        <v>370</v>
      </c>
      <c r="E174" s="55" t="s">
        <v>561</v>
      </c>
      <c r="F174" s="33"/>
      <c r="G174" s="52"/>
      <c r="H174" s="55">
        <v>400</v>
      </c>
      <c r="I174" s="52"/>
      <c r="J174" s="55"/>
      <c r="K174" s="55" t="s">
        <v>483</v>
      </c>
      <c r="L174" s="55" t="s">
        <v>471</v>
      </c>
      <c r="M174" s="55" t="s">
        <v>101</v>
      </c>
      <c r="N174" s="55" t="s">
        <v>102</v>
      </c>
      <c r="O174" s="56">
        <v>88.2</v>
      </c>
      <c r="P174" s="56">
        <v>0.5595742138965879</v>
      </c>
      <c r="Q174" s="56">
        <v>0</v>
      </c>
      <c r="R174" s="56">
        <v>0.5595742138965879</v>
      </c>
      <c r="S174" s="45" t="s">
        <v>21</v>
      </c>
      <c r="T174" s="45" t="s">
        <v>21</v>
      </c>
      <c r="U174" s="45" t="s">
        <v>21</v>
      </c>
      <c r="V174" s="45" t="s">
        <v>21</v>
      </c>
      <c r="W174" s="45" t="s">
        <v>21</v>
      </c>
      <c r="X174" s="45" t="s">
        <v>21</v>
      </c>
      <c r="Y174" s="45" t="s">
        <v>21</v>
      </c>
      <c r="Z174" s="45" t="s">
        <v>610</v>
      </c>
      <c r="AA174" s="45" t="s">
        <v>610</v>
      </c>
      <c r="AB174" s="45">
        <v>2.4700000000000002</v>
      </c>
      <c r="AC174" s="45">
        <v>0.27</v>
      </c>
      <c r="AD174" s="45">
        <v>0.01</v>
      </c>
      <c r="AE174" s="45" t="s">
        <v>21</v>
      </c>
      <c r="AF174" s="45" t="s">
        <v>21</v>
      </c>
      <c r="AG174" s="45" t="s">
        <v>21</v>
      </c>
      <c r="AH174" s="45" t="s">
        <v>21</v>
      </c>
      <c r="AI174" s="45" t="s">
        <v>610</v>
      </c>
      <c r="AJ174" s="45" t="s">
        <v>610</v>
      </c>
      <c r="AK174" s="45">
        <v>86.28</v>
      </c>
      <c r="AL174" s="45">
        <v>67.5</v>
      </c>
      <c r="AM174" s="45">
        <v>1.84</v>
      </c>
      <c r="AN174" s="45" t="s">
        <v>21</v>
      </c>
      <c r="AO174" s="45" t="s">
        <v>21</v>
      </c>
      <c r="AP174" s="45" t="s">
        <v>21</v>
      </c>
      <c r="AQ174" s="45" t="s">
        <v>21</v>
      </c>
      <c r="AR174" s="45" t="s">
        <v>610</v>
      </c>
      <c r="AS174" s="45" t="s">
        <v>610</v>
      </c>
      <c r="AT174" s="45" t="s">
        <v>21</v>
      </c>
      <c r="AU174" s="45" t="s">
        <v>21</v>
      </c>
      <c r="AV174" s="45" t="s">
        <v>21</v>
      </c>
      <c r="AW174" s="45" t="s">
        <v>21</v>
      </c>
      <c r="AX174" s="45" t="s">
        <v>21</v>
      </c>
      <c r="AY174" s="45" t="s">
        <v>21</v>
      </c>
      <c r="AZ174" s="45" t="s">
        <v>21</v>
      </c>
      <c r="BA174" s="45" t="s">
        <v>610</v>
      </c>
      <c r="BB174" s="72" t="s">
        <v>610</v>
      </c>
      <c r="BC174" s="66">
        <v>44172</v>
      </c>
    </row>
    <row r="175" spans="1:55" s="20" customFormat="1" ht="18" x14ac:dyDescent="0.35">
      <c r="A175" s="37" t="s">
        <v>468</v>
      </c>
      <c r="B175" s="38">
        <v>41961</v>
      </c>
      <c r="C175" s="28" t="s">
        <v>0</v>
      </c>
      <c r="D175" s="28" t="s">
        <v>370</v>
      </c>
      <c r="E175" s="28" t="s">
        <v>573</v>
      </c>
      <c r="F175" s="33"/>
      <c r="G175" s="33"/>
      <c r="H175" s="28">
        <v>100</v>
      </c>
      <c r="I175" s="33"/>
      <c r="J175" s="28"/>
      <c r="K175" s="28" t="s">
        <v>500</v>
      </c>
      <c r="L175" s="28" t="s">
        <v>471</v>
      </c>
      <c r="M175" s="28" t="s">
        <v>399</v>
      </c>
      <c r="N175" s="28" t="s">
        <v>400</v>
      </c>
      <c r="O175" s="39">
        <v>53.5</v>
      </c>
      <c r="P175" s="39">
        <v>0</v>
      </c>
      <c r="Q175" s="39">
        <v>10.59468782853866</v>
      </c>
      <c r="R175" s="39">
        <v>10.59468782853866</v>
      </c>
      <c r="S175" s="32">
        <v>92</v>
      </c>
      <c r="T175" s="32" t="s">
        <v>21</v>
      </c>
      <c r="U175" s="32">
        <v>49</v>
      </c>
      <c r="V175" s="32">
        <v>48</v>
      </c>
      <c r="W175" s="32">
        <v>64</v>
      </c>
      <c r="X175" s="32">
        <v>65</v>
      </c>
      <c r="Y175" s="32">
        <v>62</v>
      </c>
      <c r="Z175" s="32">
        <v>89</v>
      </c>
      <c r="AA175" s="84">
        <v>91</v>
      </c>
      <c r="AB175" s="32">
        <v>16.04</v>
      </c>
      <c r="AC175" s="32">
        <v>34.71</v>
      </c>
      <c r="AD175" s="32">
        <v>26.31</v>
      </c>
      <c r="AE175" s="32">
        <v>55.2</v>
      </c>
      <c r="AF175" s="32">
        <v>63.55</v>
      </c>
      <c r="AG175" s="32">
        <v>15.3</v>
      </c>
      <c r="AH175" s="32">
        <v>27.87</v>
      </c>
      <c r="AI175" s="32">
        <v>89.57</v>
      </c>
      <c r="AJ175" s="32">
        <v>15.49</v>
      </c>
      <c r="AK175" s="32">
        <v>449.22</v>
      </c>
      <c r="AL175" s="32">
        <v>8712.18</v>
      </c>
      <c r="AM175" s="32">
        <v>6605.05</v>
      </c>
      <c r="AN175" s="32">
        <v>13798.91</v>
      </c>
      <c r="AO175" s="32">
        <v>15695.76</v>
      </c>
      <c r="AP175" s="32">
        <v>3794.97</v>
      </c>
      <c r="AQ175" s="32">
        <v>7049.92</v>
      </c>
      <c r="AR175" s="32">
        <v>22481.47</v>
      </c>
      <c r="AS175" s="32">
        <v>3888.13</v>
      </c>
      <c r="AT175" s="32">
        <v>33394</v>
      </c>
      <c r="AU175" s="32">
        <v>17759.599999999999</v>
      </c>
      <c r="AV175" s="32">
        <v>18621.61</v>
      </c>
      <c r="AW175" s="32">
        <v>6516.58</v>
      </c>
      <c r="AX175" s="32">
        <v>22666.81</v>
      </c>
      <c r="AY175" s="32">
        <v>27064.196487273399</v>
      </c>
      <c r="AZ175" s="32">
        <v>33279.015339999998</v>
      </c>
      <c r="BA175" s="32">
        <v>28801.263200000001</v>
      </c>
      <c r="BB175" s="32">
        <v>12688.54</v>
      </c>
      <c r="BC175" s="66"/>
    </row>
    <row r="176" spans="1:55" s="20" customFormat="1" ht="18" x14ac:dyDescent="0.35">
      <c r="A176" s="37" t="s">
        <v>468</v>
      </c>
      <c r="B176" s="38">
        <v>41968</v>
      </c>
      <c r="C176" s="28" t="s">
        <v>0</v>
      </c>
      <c r="D176" s="28" t="s">
        <v>370</v>
      </c>
      <c r="E176" s="28" t="s">
        <v>574</v>
      </c>
      <c r="F176" s="33"/>
      <c r="G176" s="33"/>
      <c r="H176" s="28">
        <v>800</v>
      </c>
      <c r="I176" s="33"/>
      <c r="J176" s="28"/>
      <c r="K176" s="28" t="s">
        <v>490</v>
      </c>
      <c r="L176" s="28" t="s">
        <v>471</v>
      </c>
      <c r="M176" s="28" t="s">
        <v>401</v>
      </c>
      <c r="N176" s="28" t="s">
        <v>402</v>
      </c>
      <c r="O176" s="39">
        <v>33.1</v>
      </c>
      <c r="P176" s="39">
        <v>1.5053044060021026</v>
      </c>
      <c r="Q176" s="39">
        <v>11.150004778744146</v>
      </c>
      <c r="R176" s="39">
        <v>12.655309184746249</v>
      </c>
      <c r="S176" s="32">
        <v>65</v>
      </c>
      <c r="T176" s="32">
        <v>72</v>
      </c>
      <c r="U176" s="32">
        <v>78</v>
      </c>
      <c r="V176" s="32">
        <v>91</v>
      </c>
      <c r="W176" s="32">
        <v>109</v>
      </c>
      <c r="X176" s="32">
        <v>131</v>
      </c>
      <c r="Y176" s="32">
        <v>156</v>
      </c>
      <c r="Z176" s="32">
        <v>187</v>
      </c>
      <c r="AA176" s="84">
        <v>212</v>
      </c>
      <c r="AB176" s="32">
        <v>96.37</v>
      </c>
      <c r="AC176" s="32">
        <v>37.119999999999997</v>
      </c>
      <c r="AD176" s="32">
        <v>21.7</v>
      </c>
      <c r="AE176" s="32">
        <v>48.11</v>
      </c>
      <c r="AF176" s="32">
        <v>28.82</v>
      </c>
      <c r="AG176" s="32">
        <v>21.74</v>
      </c>
      <c r="AH176" s="32">
        <v>65.22</v>
      </c>
      <c r="AI176" s="32">
        <v>48.66</v>
      </c>
      <c r="AJ176" s="32">
        <v>65.209999999999994</v>
      </c>
      <c r="AK176" s="32">
        <v>2216.59</v>
      </c>
      <c r="AL176" s="32">
        <v>9316.19</v>
      </c>
      <c r="AM176" s="32">
        <v>5446.77</v>
      </c>
      <c r="AN176" s="32">
        <v>12027.53</v>
      </c>
      <c r="AO176" s="32">
        <v>7118.69</v>
      </c>
      <c r="AP176" s="32">
        <v>5390.89</v>
      </c>
      <c r="AQ176" s="32">
        <v>16436.099999999999</v>
      </c>
      <c r="AR176" s="32">
        <v>12213.05</v>
      </c>
      <c r="AS176" s="32">
        <v>16368.01</v>
      </c>
      <c r="AT176" s="32">
        <v>4755.28</v>
      </c>
      <c r="AU176" s="32">
        <v>6029.81</v>
      </c>
      <c r="AV176" s="32">
        <v>5778.48</v>
      </c>
      <c r="AW176" s="32">
        <v>55216.62</v>
      </c>
      <c r="AX176" s="32">
        <v>8707.91</v>
      </c>
      <c r="AY176" s="32">
        <v>10070.677186061799</v>
      </c>
      <c r="AZ176" s="32">
        <v>11582.51712</v>
      </c>
      <c r="BA176" s="32">
        <v>15571.599700000001</v>
      </c>
      <c r="BB176" s="32">
        <v>14629.52</v>
      </c>
      <c r="BC176" s="66"/>
    </row>
    <row r="177" spans="1:55" s="20" customFormat="1" ht="18" x14ac:dyDescent="0.35">
      <c r="A177" s="37" t="s">
        <v>468</v>
      </c>
      <c r="B177" s="38">
        <v>41992</v>
      </c>
      <c r="C177" s="28" t="s">
        <v>0</v>
      </c>
      <c r="D177" s="28" t="s">
        <v>370</v>
      </c>
      <c r="E177" s="28" t="s">
        <v>575</v>
      </c>
      <c r="F177" s="33"/>
      <c r="G177" s="33"/>
      <c r="H177" s="28">
        <v>700</v>
      </c>
      <c r="I177" s="33"/>
      <c r="J177" s="28"/>
      <c r="K177" s="28" t="s">
        <v>502</v>
      </c>
      <c r="L177" s="28" t="s">
        <v>471</v>
      </c>
      <c r="M177" s="28" t="s">
        <v>403</v>
      </c>
      <c r="N177" s="28" t="s">
        <v>404</v>
      </c>
      <c r="O177" s="39">
        <v>38.700000000000003</v>
      </c>
      <c r="P177" s="39">
        <v>6.5264448532925545</v>
      </c>
      <c r="Q177" s="39">
        <v>0</v>
      </c>
      <c r="R177" s="39">
        <v>6.5264448532925545</v>
      </c>
      <c r="S177" s="32">
        <v>225</v>
      </c>
      <c r="T177" s="32">
        <v>298</v>
      </c>
      <c r="U177" s="32">
        <v>364</v>
      </c>
      <c r="V177" s="32">
        <v>431</v>
      </c>
      <c r="W177" s="32">
        <v>510</v>
      </c>
      <c r="X177" s="32">
        <v>461</v>
      </c>
      <c r="Y177" s="32">
        <v>561</v>
      </c>
      <c r="Z177" s="32">
        <v>752</v>
      </c>
      <c r="AA177" s="84">
        <v>889</v>
      </c>
      <c r="AB177" s="32">
        <v>410.61</v>
      </c>
      <c r="AC177" s="32">
        <v>41.72</v>
      </c>
      <c r="AD177" s="32">
        <v>37.06</v>
      </c>
      <c r="AE177" s="32">
        <v>142.4</v>
      </c>
      <c r="AF177" s="32">
        <v>105.37</v>
      </c>
      <c r="AG177" s="32">
        <v>54.98</v>
      </c>
      <c r="AH177" s="32">
        <v>111.25</v>
      </c>
      <c r="AI177" s="32">
        <v>119.44</v>
      </c>
      <c r="AJ177" s="32">
        <v>92.54</v>
      </c>
      <c r="AK177" s="32">
        <v>2053.0500000000002</v>
      </c>
      <c r="AL177" s="32">
        <v>10470.68</v>
      </c>
      <c r="AM177" s="32">
        <v>9302.23</v>
      </c>
      <c r="AN177" s="32">
        <v>35599.89</v>
      </c>
      <c r="AO177" s="32">
        <v>26027.17</v>
      </c>
      <c r="AP177" s="32">
        <v>13633.86</v>
      </c>
      <c r="AQ177" s="32">
        <v>28034.54</v>
      </c>
      <c r="AR177" s="32">
        <v>29980.23</v>
      </c>
      <c r="AS177" s="32">
        <v>23228.33</v>
      </c>
      <c r="AT177" s="32">
        <v>6670.07</v>
      </c>
      <c r="AU177" s="32">
        <v>9664.52</v>
      </c>
      <c r="AV177" s="32">
        <v>10880.2</v>
      </c>
      <c r="AW177" s="32">
        <v>16192.17</v>
      </c>
      <c r="AX177" s="32">
        <v>17967.740000000002</v>
      </c>
      <c r="AY177" s="32">
        <v>9995.0690335305699</v>
      </c>
      <c r="AZ177" s="32">
        <v>3391.3755700000002</v>
      </c>
      <c r="BA177" s="32">
        <v>2577.7872200000002</v>
      </c>
      <c r="BB177" s="32">
        <v>8304.23</v>
      </c>
      <c r="BC177" s="66"/>
    </row>
    <row r="178" spans="1:55" s="20" customFormat="1" ht="18" x14ac:dyDescent="0.35">
      <c r="A178" s="67" t="s">
        <v>469</v>
      </c>
      <c r="B178" s="68">
        <v>41641</v>
      </c>
      <c r="C178" s="69" t="s">
        <v>0</v>
      </c>
      <c r="D178" s="69" t="s">
        <v>370</v>
      </c>
      <c r="E178" s="69" t="s">
        <v>560</v>
      </c>
      <c r="F178" s="70"/>
      <c r="G178" s="70"/>
      <c r="H178" s="70"/>
      <c r="I178" s="70"/>
      <c r="J178" s="69"/>
      <c r="K178" s="69"/>
      <c r="L178" s="69" t="s">
        <v>471</v>
      </c>
      <c r="M178" s="69" t="s">
        <v>448</v>
      </c>
      <c r="N178" s="69" t="s">
        <v>449</v>
      </c>
      <c r="O178" s="71">
        <v>6.6591879242195482</v>
      </c>
      <c r="P178" s="71">
        <v>34.247252181700524</v>
      </c>
      <c r="Q178" s="71">
        <v>0</v>
      </c>
      <c r="R178" s="71">
        <v>34.247252181700524</v>
      </c>
      <c r="S178" s="72">
        <v>344</v>
      </c>
      <c r="T178" s="72">
        <v>223</v>
      </c>
      <c r="U178" s="72">
        <v>247</v>
      </c>
      <c r="V178" s="72">
        <v>301</v>
      </c>
      <c r="W178" s="72">
        <v>292</v>
      </c>
      <c r="X178" s="72" t="s">
        <v>21</v>
      </c>
      <c r="Y178" s="72" t="s">
        <v>21</v>
      </c>
      <c r="Z178" s="72" t="s">
        <v>21</v>
      </c>
      <c r="AA178" s="45" t="s">
        <v>21</v>
      </c>
      <c r="AB178" s="72">
        <v>1.7412874204545454</v>
      </c>
      <c r="AC178" s="72">
        <v>0.77075139473684207</v>
      </c>
      <c r="AD178" s="72">
        <v>1.0499149487179487</v>
      </c>
      <c r="AE178" s="72">
        <v>1.2850636591304347</v>
      </c>
      <c r="AF178" s="72">
        <v>1.031709756097561</v>
      </c>
      <c r="AG178" s="72">
        <v>2.1072574929577468</v>
      </c>
      <c r="AH178" s="72" t="s">
        <v>21</v>
      </c>
      <c r="AI178" s="72" t="s">
        <v>21</v>
      </c>
      <c r="AJ178" s="72" t="s">
        <v>21</v>
      </c>
      <c r="AK178" s="72">
        <v>95.770808125000002</v>
      </c>
      <c r="AL178" s="72">
        <v>29.288553</v>
      </c>
      <c r="AM178" s="72">
        <v>40.946683</v>
      </c>
      <c r="AN178" s="72">
        <v>88.669392479999999</v>
      </c>
      <c r="AO178" s="72">
        <v>42.3001</v>
      </c>
      <c r="AP178" s="72">
        <v>149.61528200000001</v>
      </c>
      <c r="AQ178" s="72" t="s">
        <v>21</v>
      </c>
      <c r="AR178" s="72" t="s">
        <v>21</v>
      </c>
      <c r="AS178" s="72" t="s">
        <v>21</v>
      </c>
      <c r="AT178" s="72">
        <v>11429.09</v>
      </c>
      <c r="AU178" s="72">
        <v>13287.75</v>
      </c>
      <c r="AV178" s="72">
        <v>14819.78</v>
      </c>
      <c r="AW178" s="72">
        <v>14998.17</v>
      </c>
      <c r="AX178" s="72">
        <v>17481.580000000002</v>
      </c>
      <c r="AY178" s="72" t="s">
        <v>21</v>
      </c>
      <c r="AZ178" s="72" t="s">
        <v>21</v>
      </c>
      <c r="BA178" s="72" t="s">
        <v>21</v>
      </c>
      <c r="BB178" s="72" t="s">
        <v>21</v>
      </c>
      <c r="BC178" s="66">
        <v>43837</v>
      </c>
    </row>
    <row r="179" spans="1:55" s="2" customFormat="1" ht="18" x14ac:dyDescent="0.35">
      <c r="A179" s="73" t="s">
        <v>469</v>
      </c>
      <c r="B179" s="74">
        <v>41710</v>
      </c>
      <c r="C179" s="70" t="s">
        <v>0</v>
      </c>
      <c r="D179" s="70" t="s">
        <v>22</v>
      </c>
      <c r="E179" s="70" t="s">
        <v>579</v>
      </c>
      <c r="F179" s="70"/>
      <c r="G179" s="70"/>
      <c r="H179" s="70"/>
      <c r="I179" s="70"/>
      <c r="J179" s="70"/>
      <c r="K179" s="70"/>
      <c r="L179" s="70" t="s">
        <v>471</v>
      </c>
      <c r="M179" s="70" t="s">
        <v>450</v>
      </c>
      <c r="N179" s="70" t="s">
        <v>451</v>
      </c>
      <c r="O179" s="75" t="s">
        <v>21</v>
      </c>
      <c r="P179" s="75">
        <v>3.8679315674047836</v>
      </c>
      <c r="Q179" s="75">
        <v>0</v>
      </c>
      <c r="R179" s="75">
        <v>3.8679315674047836</v>
      </c>
      <c r="S179" s="76" t="s">
        <v>21</v>
      </c>
      <c r="T179" s="76">
        <v>217</v>
      </c>
      <c r="U179" s="76">
        <v>221</v>
      </c>
      <c r="V179" s="76">
        <v>221</v>
      </c>
      <c r="W179" s="76">
        <v>216</v>
      </c>
      <c r="X179" s="76" t="s">
        <v>21</v>
      </c>
      <c r="Y179" s="76" t="s">
        <v>21</v>
      </c>
      <c r="Z179" s="76" t="s">
        <v>21</v>
      </c>
      <c r="AA179" s="45" t="s">
        <v>21</v>
      </c>
      <c r="AB179" s="76" t="s">
        <v>21</v>
      </c>
      <c r="AC179" s="76" t="s">
        <v>21</v>
      </c>
      <c r="AD179" s="76" t="s">
        <v>21</v>
      </c>
      <c r="AE179" s="76" t="s">
        <v>21</v>
      </c>
      <c r="AF179" s="76" t="s">
        <v>21</v>
      </c>
      <c r="AG179" s="76" t="s">
        <v>21</v>
      </c>
      <c r="AH179" s="76" t="s">
        <v>21</v>
      </c>
      <c r="AI179" s="76" t="s">
        <v>21</v>
      </c>
      <c r="AJ179" s="76" t="s">
        <v>21</v>
      </c>
      <c r="AK179" s="76" t="s">
        <v>21</v>
      </c>
      <c r="AL179" s="76" t="s">
        <v>21</v>
      </c>
      <c r="AM179" s="76" t="s">
        <v>21</v>
      </c>
      <c r="AN179" s="76" t="s">
        <v>21</v>
      </c>
      <c r="AO179" s="76" t="s">
        <v>21</v>
      </c>
      <c r="AP179" s="76" t="s">
        <v>21</v>
      </c>
      <c r="AQ179" s="76" t="s">
        <v>21</v>
      </c>
      <c r="AR179" s="76" t="s">
        <v>21</v>
      </c>
      <c r="AS179" s="76" t="s">
        <v>21</v>
      </c>
      <c r="AT179" s="76">
        <v>11462.41</v>
      </c>
      <c r="AU179" s="76">
        <v>10496.16</v>
      </c>
      <c r="AV179" s="76">
        <v>10880.91</v>
      </c>
      <c r="AW179" s="76">
        <v>11109.16</v>
      </c>
      <c r="AX179" s="76">
        <v>11460.66</v>
      </c>
      <c r="AY179" s="76" t="s">
        <v>21</v>
      </c>
      <c r="AZ179" s="76" t="s">
        <v>21</v>
      </c>
      <c r="BA179" s="76" t="s">
        <v>21</v>
      </c>
      <c r="BB179" s="76" t="s">
        <v>21</v>
      </c>
      <c r="BC179" s="66"/>
    </row>
    <row r="180" spans="1:55" s="2" customFormat="1" ht="18" x14ac:dyDescent="0.35">
      <c r="A180" s="73" t="s">
        <v>469</v>
      </c>
      <c r="B180" s="74">
        <v>41779</v>
      </c>
      <c r="C180" s="70" t="s">
        <v>0</v>
      </c>
      <c r="D180" s="70" t="s">
        <v>22</v>
      </c>
      <c r="E180" s="70" t="s">
        <v>580</v>
      </c>
      <c r="F180" s="70"/>
      <c r="G180" s="70"/>
      <c r="H180" s="70"/>
      <c r="I180" s="70"/>
      <c r="J180" s="70"/>
      <c r="K180" s="70"/>
      <c r="L180" s="70" t="s">
        <v>471</v>
      </c>
      <c r="M180" s="70" t="s">
        <v>452</v>
      </c>
      <c r="N180" s="70" t="s">
        <v>453</v>
      </c>
      <c r="O180" s="75" t="s">
        <v>21</v>
      </c>
      <c r="P180" s="75">
        <v>2.8117518205288787</v>
      </c>
      <c r="Q180" s="75">
        <v>0</v>
      </c>
      <c r="R180" s="75">
        <v>2.8117518205288787</v>
      </c>
      <c r="S180" s="76" t="s">
        <v>21</v>
      </c>
      <c r="T180" s="76">
        <v>21</v>
      </c>
      <c r="U180" s="76">
        <v>12</v>
      </c>
      <c r="V180" s="76">
        <v>11</v>
      </c>
      <c r="W180" s="76">
        <v>10</v>
      </c>
      <c r="X180" s="76" t="s">
        <v>21</v>
      </c>
      <c r="Y180" s="76" t="s">
        <v>21</v>
      </c>
      <c r="Z180" s="76" t="s">
        <v>21</v>
      </c>
      <c r="AA180" s="45" t="s">
        <v>21</v>
      </c>
      <c r="AB180" s="76" t="s">
        <v>21</v>
      </c>
      <c r="AC180" s="76" t="s">
        <v>21</v>
      </c>
      <c r="AD180" s="76" t="s">
        <v>21</v>
      </c>
      <c r="AE180" s="76" t="s">
        <v>21</v>
      </c>
      <c r="AF180" s="76" t="s">
        <v>21</v>
      </c>
      <c r="AG180" s="76" t="s">
        <v>21</v>
      </c>
      <c r="AH180" s="76" t="s">
        <v>21</v>
      </c>
      <c r="AI180" s="76" t="s">
        <v>21</v>
      </c>
      <c r="AJ180" s="76" t="s">
        <v>21</v>
      </c>
      <c r="AK180" s="76" t="s">
        <v>21</v>
      </c>
      <c r="AL180" s="76" t="s">
        <v>21</v>
      </c>
      <c r="AM180" s="76" t="s">
        <v>21</v>
      </c>
      <c r="AN180" s="76" t="s">
        <v>21</v>
      </c>
      <c r="AO180" s="76" t="s">
        <v>21</v>
      </c>
      <c r="AP180" s="76" t="s">
        <v>21</v>
      </c>
      <c r="AQ180" s="76" t="s">
        <v>21</v>
      </c>
      <c r="AR180" s="76" t="s">
        <v>21</v>
      </c>
      <c r="AS180" s="76" t="s">
        <v>21</v>
      </c>
      <c r="AT180" s="76">
        <v>2048.38</v>
      </c>
      <c r="AU180" s="76">
        <v>2099.79</v>
      </c>
      <c r="AV180" s="76">
        <v>1037.52</v>
      </c>
      <c r="AW180" s="76">
        <v>1501.83</v>
      </c>
      <c r="AX180" s="76">
        <v>6169.55</v>
      </c>
      <c r="AY180" s="76" t="s">
        <v>21</v>
      </c>
      <c r="AZ180" s="76" t="s">
        <v>21</v>
      </c>
      <c r="BA180" s="76" t="s">
        <v>21</v>
      </c>
      <c r="BB180" s="76" t="s">
        <v>21</v>
      </c>
      <c r="BC180" s="66"/>
    </row>
    <row r="181" spans="1:55" s="2" customFormat="1" ht="18" x14ac:dyDescent="0.35">
      <c r="A181" s="73" t="s">
        <v>469</v>
      </c>
      <c r="B181" s="74">
        <v>41687</v>
      </c>
      <c r="C181" s="70" t="s">
        <v>0</v>
      </c>
      <c r="D181" s="70" t="s">
        <v>22</v>
      </c>
      <c r="E181" s="70" t="s">
        <v>581</v>
      </c>
      <c r="F181" s="70"/>
      <c r="G181" s="70"/>
      <c r="H181" s="70"/>
      <c r="I181" s="70"/>
      <c r="J181" s="70"/>
      <c r="K181" s="70"/>
      <c r="L181" s="70" t="s">
        <v>471</v>
      </c>
      <c r="M181" s="70" t="s">
        <v>454</v>
      </c>
      <c r="N181" s="70" t="s">
        <v>455</v>
      </c>
      <c r="O181" s="75" t="s">
        <v>21</v>
      </c>
      <c r="P181" s="75">
        <v>15.401184073460884</v>
      </c>
      <c r="Q181" s="75">
        <v>0</v>
      </c>
      <c r="R181" s="75">
        <v>15.401184073460884</v>
      </c>
      <c r="S181" s="76">
        <v>733</v>
      </c>
      <c r="T181" s="76">
        <v>719</v>
      </c>
      <c r="U181" s="76">
        <v>687</v>
      </c>
      <c r="V181" s="76">
        <v>522</v>
      </c>
      <c r="W181" s="76">
        <v>546</v>
      </c>
      <c r="X181" s="76">
        <v>578</v>
      </c>
      <c r="Y181" s="76">
        <v>636</v>
      </c>
      <c r="Z181" s="76" t="s">
        <v>21</v>
      </c>
      <c r="AA181" s="45" t="s">
        <v>21</v>
      </c>
      <c r="AB181" s="76" t="s">
        <v>21</v>
      </c>
      <c r="AC181" s="76" t="s">
        <v>21</v>
      </c>
      <c r="AD181" s="76" t="s">
        <v>21</v>
      </c>
      <c r="AE181" s="76" t="s">
        <v>21</v>
      </c>
      <c r="AF181" s="76" t="s">
        <v>21</v>
      </c>
      <c r="AG181" s="76" t="s">
        <v>21</v>
      </c>
      <c r="AH181" s="76" t="s">
        <v>21</v>
      </c>
      <c r="AI181" s="76" t="s">
        <v>21</v>
      </c>
      <c r="AJ181" s="76" t="s">
        <v>21</v>
      </c>
      <c r="AK181" s="76" t="s">
        <v>21</v>
      </c>
      <c r="AL181" s="76" t="s">
        <v>21</v>
      </c>
      <c r="AM181" s="76" t="s">
        <v>21</v>
      </c>
      <c r="AN181" s="76" t="s">
        <v>21</v>
      </c>
      <c r="AO181" s="76" t="s">
        <v>21</v>
      </c>
      <c r="AP181" s="76" t="s">
        <v>21</v>
      </c>
      <c r="AQ181" s="76" t="s">
        <v>21</v>
      </c>
      <c r="AR181" s="76" t="s">
        <v>21</v>
      </c>
      <c r="AS181" s="76" t="s">
        <v>21</v>
      </c>
      <c r="AT181" s="76">
        <v>72551.98</v>
      </c>
      <c r="AU181" s="76">
        <v>69705.759999999995</v>
      </c>
      <c r="AV181" s="76">
        <v>78949.399999999994</v>
      </c>
      <c r="AW181" s="76">
        <f>489815*0.134</f>
        <v>65635.210000000006</v>
      </c>
      <c r="AX181" s="76">
        <f>458322*0.1348</f>
        <v>61781.8056</v>
      </c>
      <c r="AY181" s="76">
        <f>575916*0.1348</f>
        <v>77633.476800000004</v>
      </c>
      <c r="AZ181" s="76">
        <f>609738*0.1327</f>
        <v>80912.232600000003</v>
      </c>
      <c r="BA181" s="76" t="s">
        <v>21</v>
      </c>
      <c r="BB181" s="76" t="s">
        <v>21</v>
      </c>
      <c r="BC181" s="66"/>
    </row>
    <row r="182" spans="1:55" s="2" customFormat="1" ht="18" x14ac:dyDescent="0.35">
      <c r="A182" s="73" t="s">
        <v>469</v>
      </c>
      <c r="B182" s="74">
        <v>41710</v>
      </c>
      <c r="C182" s="70" t="s">
        <v>0</v>
      </c>
      <c r="D182" s="70" t="s">
        <v>22</v>
      </c>
      <c r="E182" s="70" t="s">
        <v>582</v>
      </c>
      <c r="F182" s="70"/>
      <c r="G182" s="70"/>
      <c r="H182" s="70"/>
      <c r="I182" s="70"/>
      <c r="J182" s="70"/>
      <c r="K182" s="70"/>
      <c r="L182" s="70" t="s">
        <v>471</v>
      </c>
      <c r="M182" s="70" t="s">
        <v>456</v>
      </c>
      <c r="N182" s="70" t="s">
        <v>457</v>
      </c>
      <c r="O182" s="75" t="s">
        <v>21</v>
      </c>
      <c r="P182" s="75">
        <v>2.4654927581475166</v>
      </c>
      <c r="Q182" s="75">
        <v>0</v>
      </c>
      <c r="R182" s="75">
        <v>2.4654927581475166</v>
      </c>
      <c r="S182" s="76" t="s">
        <v>21</v>
      </c>
      <c r="T182" s="76">
        <v>374</v>
      </c>
      <c r="U182" s="76">
        <v>419</v>
      </c>
      <c r="V182" s="76">
        <v>410</v>
      </c>
      <c r="W182" s="76">
        <v>443</v>
      </c>
      <c r="X182" s="76" t="s">
        <v>21</v>
      </c>
      <c r="Y182" s="76" t="s">
        <v>21</v>
      </c>
      <c r="Z182" s="76" t="s">
        <v>21</v>
      </c>
      <c r="AA182" s="45" t="s">
        <v>21</v>
      </c>
      <c r="AB182" s="76" t="s">
        <v>21</v>
      </c>
      <c r="AC182" s="76" t="s">
        <v>21</v>
      </c>
      <c r="AD182" s="76" t="s">
        <v>21</v>
      </c>
      <c r="AE182" s="76" t="s">
        <v>21</v>
      </c>
      <c r="AF182" s="76" t="s">
        <v>21</v>
      </c>
      <c r="AG182" s="76" t="s">
        <v>21</v>
      </c>
      <c r="AH182" s="76" t="s">
        <v>21</v>
      </c>
      <c r="AI182" s="76" t="s">
        <v>21</v>
      </c>
      <c r="AJ182" s="76" t="s">
        <v>21</v>
      </c>
      <c r="AK182" s="76" t="s">
        <v>21</v>
      </c>
      <c r="AL182" s="76" t="s">
        <v>21</v>
      </c>
      <c r="AM182" s="76" t="s">
        <v>21</v>
      </c>
      <c r="AN182" s="76" t="s">
        <v>21</v>
      </c>
      <c r="AO182" s="76" t="s">
        <v>21</v>
      </c>
      <c r="AP182" s="76" t="s">
        <v>21</v>
      </c>
      <c r="AQ182" s="76" t="s">
        <v>21</v>
      </c>
      <c r="AR182" s="76" t="s">
        <v>21</v>
      </c>
      <c r="AS182" s="76" t="s">
        <v>21</v>
      </c>
      <c r="AT182" s="76">
        <v>18478.25</v>
      </c>
      <c r="AU182" s="76">
        <v>17544.919999999998</v>
      </c>
      <c r="AV182" s="76">
        <v>23501.91</v>
      </c>
      <c r="AW182" s="76">
        <v>16964.93</v>
      </c>
      <c r="AX182" s="76">
        <v>25945.32</v>
      </c>
      <c r="AY182" s="76" t="s">
        <v>21</v>
      </c>
      <c r="AZ182" s="76" t="s">
        <v>21</v>
      </c>
      <c r="BA182" s="76" t="s">
        <v>21</v>
      </c>
      <c r="BB182" s="76" t="s">
        <v>21</v>
      </c>
      <c r="BC182" s="66"/>
    </row>
    <row r="183" spans="1:55" s="2" customFormat="1" ht="18" x14ac:dyDescent="0.35">
      <c r="A183" s="73" t="s">
        <v>469</v>
      </c>
      <c r="B183" s="74">
        <v>42003</v>
      </c>
      <c r="C183" s="70" t="s">
        <v>0</v>
      </c>
      <c r="D183" s="70" t="s">
        <v>22</v>
      </c>
      <c r="E183" s="70" t="s">
        <v>583</v>
      </c>
      <c r="F183" s="70"/>
      <c r="G183" s="70"/>
      <c r="H183" s="70"/>
      <c r="I183" s="70"/>
      <c r="J183" s="70"/>
      <c r="K183" s="70"/>
      <c r="L183" s="70" t="s">
        <v>471</v>
      </c>
      <c r="M183" s="70" t="s">
        <v>458</v>
      </c>
      <c r="N183" s="70" t="s">
        <v>459</v>
      </c>
      <c r="O183" s="75" t="s">
        <v>21</v>
      </c>
      <c r="P183" s="75">
        <v>17.043576979697683</v>
      </c>
      <c r="Q183" s="75">
        <v>0</v>
      </c>
      <c r="R183" s="75">
        <v>17.043576979697683</v>
      </c>
      <c r="S183" s="76" t="s">
        <v>21</v>
      </c>
      <c r="T183" s="76">
        <v>1233</v>
      </c>
      <c r="U183" s="76">
        <v>1301</v>
      </c>
      <c r="V183" s="76">
        <v>1450</v>
      </c>
      <c r="W183" s="76">
        <v>1677</v>
      </c>
      <c r="X183" s="76" t="s">
        <v>21</v>
      </c>
      <c r="Y183" s="76" t="s">
        <v>21</v>
      </c>
      <c r="Z183" s="76" t="s">
        <v>21</v>
      </c>
      <c r="AA183" s="45" t="s">
        <v>21</v>
      </c>
      <c r="AB183" s="76" t="s">
        <v>21</v>
      </c>
      <c r="AC183" s="76">
        <v>6.1158968000000007</v>
      </c>
      <c r="AD183" s="76">
        <v>26.001892447698744</v>
      </c>
      <c r="AE183" s="76">
        <v>27.231046469834709</v>
      </c>
      <c r="AF183" s="76" t="s">
        <v>21</v>
      </c>
      <c r="AG183" s="76" t="s">
        <v>21</v>
      </c>
      <c r="AH183" s="76" t="s">
        <v>21</v>
      </c>
      <c r="AI183" s="76" t="s">
        <v>21</v>
      </c>
      <c r="AJ183" s="76" t="s">
        <v>21</v>
      </c>
      <c r="AK183" s="76" t="s">
        <v>21</v>
      </c>
      <c r="AL183" s="76">
        <v>152.89742000000001</v>
      </c>
      <c r="AM183" s="76">
        <v>6214.452295</v>
      </c>
      <c r="AN183" s="76">
        <v>6589.9132456999996</v>
      </c>
      <c r="AO183" s="76" t="s">
        <v>21</v>
      </c>
      <c r="AP183" s="76" t="s">
        <v>21</v>
      </c>
      <c r="AQ183" s="76" t="s">
        <v>21</v>
      </c>
      <c r="AR183" s="76" t="s">
        <v>21</v>
      </c>
      <c r="AS183" s="76" t="s">
        <v>21</v>
      </c>
      <c r="AT183" s="76">
        <v>118560.63</v>
      </c>
      <c r="AU183" s="76">
        <v>154539.42000000001</v>
      </c>
      <c r="AV183" s="76">
        <v>186243.41</v>
      </c>
      <c r="AW183" s="76">
        <v>222239.86</v>
      </c>
      <c r="AX183" s="76">
        <v>263007.13</v>
      </c>
      <c r="AY183" s="76" t="s">
        <v>21</v>
      </c>
      <c r="AZ183" s="76" t="s">
        <v>21</v>
      </c>
      <c r="BA183" s="76" t="s">
        <v>21</v>
      </c>
      <c r="BB183" s="76" t="s">
        <v>21</v>
      </c>
      <c r="BC183" s="66"/>
    </row>
    <row r="184" spans="1:55" s="2" customFormat="1" ht="18" x14ac:dyDescent="0.35">
      <c r="A184" s="73" t="s">
        <v>469</v>
      </c>
      <c r="B184" s="74">
        <v>41779</v>
      </c>
      <c r="C184" s="70" t="s">
        <v>0</v>
      </c>
      <c r="D184" s="70" t="s">
        <v>22</v>
      </c>
      <c r="E184" s="70" t="s">
        <v>584</v>
      </c>
      <c r="F184" s="70"/>
      <c r="G184" s="70"/>
      <c r="H184" s="70"/>
      <c r="I184" s="70"/>
      <c r="J184" s="70"/>
      <c r="K184" s="70"/>
      <c r="L184" s="70" t="s">
        <v>471</v>
      </c>
      <c r="M184" s="70" t="s">
        <v>460</v>
      </c>
      <c r="N184" s="70" t="s">
        <v>461</v>
      </c>
      <c r="O184" s="75" t="s">
        <v>21</v>
      </c>
      <c r="P184" s="75">
        <v>3.7723460879476369</v>
      </c>
      <c r="Q184" s="75">
        <v>0</v>
      </c>
      <c r="R184" s="75">
        <v>3.7723460879476369</v>
      </c>
      <c r="S184" s="76" t="s">
        <v>21</v>
      </c>
      <c r="T184" s="76">
        <v>204</v>
      </c>
      <c r="U184" s="76">
        <v>205</v>
      </c>
      <c r="V184" s="76">
        <v>176</v>
      </c>
      <c r="W184" s="76">
        <v>170</v>
      </c>
      <c r="X184" s="76" t="s">
        <v>21</v>
      </c>
      <c r="Y184" s="76" t="s">
        <v>21</v>
      </c>
      <c r="Z184" s="76" t="s">
        <v>21</v>
      </c>
      <c r="AA184" s="45" t="s">
        <v>21</v>
      </c>
      <c r="AB184" s="76" t="s">
        <v>21</v>
      </c>
      <c r="AC184" s="76" t="s">
        <v>21</v>
      </c>
      <c r="AD184" s="76" t="s">
        <v>21</v>
      </c>
      <c r="AE184" s="76" t="s">
        <v>21</v>
      </c>
      <c r="AF184" s="76" t="s">
        <v>21</v>
      </c>
      <c r="AG184" s="76" t="s">
        <v>21</v>
      </c>
      <c r="AH184" s="76" t="s">
        <v>21</v>
      </c>
      <c r="AI184" s="76" t="s">
        <v>21</v>
      </c>
      <c r="AJ184" s="76" t="s">
        <v>21</v>
      </c>
      <c r="AK184" s="76" t="s">
        <v>21</v>
      </c>
      <c r="AL184" s="76" t="s">
        <v>21</v>
      </c>
      <c r="AM184" s="76" t="s">
        <v>21</v>
      </c>
      <c r="AN184" s="76" t="s">
        <v>21</v>
      </c>
      <c r="AO184" s="76" t="s">
        <v>21</v>
      </c>
      <c r="AP184" s="76" t="s">
        <v>21</v>
      </c>
      <c r="AQ184" s="76" t="s">
        <v>21</v>
      </c>
      <c r="AR184" s="76" t="s">
        <v>21</v>
      </c>
      <c r="AS184" s="76" t="s">
        <v>21</v>
      </c>
      <c r="AT184" s="76">
        <v>11506.85</v>
      </c>
      <c r="AU184" s="76">
        <v>11218.25</v>
      </c>
      <c r="AV184" s="76">
        <v>11410.7</v>
      </c>
      <c r="AW184" s="76">
        <v>12716.08</v>
      </c>
      <c r="AX184" s="76">
        <v>12895.62</v>
      </c>
      <c r="AY184" s="76" t="s">
        <v>21</v>
      </c>
      <c r="AZ184" s="76" t="s">
        <v>21</v>
      </c>
      <c r="BA184" s="76" t="s">
        <v>21</v>
      </c>
      <c r="BB184" s="76" t="s">
        <v>21</v>
      </c>
      <c r="BC184" s="66"/>
    </row>
    <row r="185" spans="1:55" s="2" customFormat="1" ht="18" x14ac:dyDescent="0.35">
      <c r="A185" s="73" t="s">
        <v>469</v>
      </c>
      <c r="B185" s="74">
        <v>41883</v>
      </c>
      <c r="C185" s="70" t="s">
        <v>0</v>
      </c>
      <c r="D185" s="70" t="s">
        <v>22</v>
      </c>
      <c r="E185" s="70" t="s">
        <v>585</v>
      </c>
      <c r="F185" s="70"/>
      <c r="G185" s="70"/>
      <c r="H185" s="70"/>
      <c r="I185" s="70"/>
      <c r="J185" s="70"/>
      <c r="K185" s="70"/>
      <c r="L185" s="70" t="s">
        <v>471</v>
      </c>
      <c r="M185" s="70" t="s">
        <v>462</v>
      </c>
      <c r="N185" s="70" t="s">
        <v>463</v>
      </c>
      <c r="O185" s="75" t="s">
        <v>21</v>
      </c>
      <c r="P185" s="75">
        <v>3.9286059388239334</v>
      </c>
      <c r="Q185" s="75">
        <v>0</v>
      </c>
      <c r="R185" s="75">
        <v>3.9286059388239334</v>
      </c>
      <c r="S185" s="76" t="s">
        <v>21</v>
      </c>
      <c r="T185" s="76">
        <v>59</v>
      </c>
      <c r="U185" s="76">
        <v>57</v>
      </c>
      <c r="V185" s="76">
        <v>52</v>
      </c>
      <c r="W185" s="76">
        <v>49</v>
      </c>
      <c r="X185" s="76" t="s">
        <v>21</v>
      </c>
      <c r="Y185" s="76" t="s">
        <v>21</v>
      </c>
      <c r="Z185" s="76" t="s">
        <v>21</v>
      </c>
      <c r="AA185" s="45" t="s">
        <v>21</v>
      </c>
      <c r="AB185" s="76" t="s">
        <v>21</v>
      </c>
      <c r="AC185" s="76" t="s">
        <v>21</v>
      </c>
      <c r="AD185" s="76" t="s">
        <v>21</v>
      </c>
      <c r="AE185" s="76" t="s">
        <v>21</v>
      </c>
      <c r="AF185" s="76" t="s">
        <v>21</v>
      </c>
      <c r="AG185" s="76" t="s">
        <v>21</v>
      </c>
      <c r="AH185" s="76" t="s">
        <v>21</v>
      </c>
      <c r="AI185" s="76" t="s">
        <v>21</v>
      </c>
      <c r="AJ185" s="45" t="s">
        <v>21</v>
      </c>
      <c r="AK185" s="76" t="s">
        <v>21</v>
      </c>
      <c r="AL185" s="76" t="s">
        <v>21</v>
      </c>
      <c r="AM185" s="76" t="s">
        <v>21</v>
      </c>
      <c r="AN185" s="76" t="s">
        <v>21</v>
      </c>
      <c r="AO185" s="76" t="s">
        <v>21</v>
      </c>
      <c r="AP185" s="76" t="s">
        <v>21</v>
      </c>
      <c r="AQ185" s="76" t="s">
        <v>21</v>
      </c>
      <c r="AR185" s="76" t="s">
        <v>21</v>
      </c>
      <c r="AS185" s="76" t="s">
        <v>21</v>
      </c>
      <c r="AT185" s="76">
        <v>1184.22</v>
      </c>
      <c r="AU185" s="76">
        <v>1309.25</v>
      </c>
      <c r="AV185" s="76">
        <v>1143.95</v>
      </c>
      <c r="AW185" s="76">
        <v>1028.82</v>
      </c>
      <c r="AX185" s="76">
        <v>1202.54</v>
      </c>
      <c r="AY185" s="76" t="s">
        <v>21</v>
      </c>
      <c r="AZ185" s="76" t="s">
        <v>21</v>
      </c>
      <c r="BA185" s="76" t="s">
        <v>21</v>
      </c>
      <c r="BB185" s="76" t="s">
        <v>21</v>
      </c>
      <c r="BC185" s="66"/>
    </row>
    <row r="187" spans="1:55" x14ac:dyDescent="0.3">
      <c r="A187" s="1" t="s">
        <v>436</v>
      </c>
    </row>
    <row r="188" spans="1:55" x14ac:dyDescent="0.3">
      <c r="A188" s="13" t="s">
        <v>438</v>
      </c>
    </row>
    <row r="189" spans="1:55" x14ac:dyDescent="0.3">
      <c r="A189" s="1" t="s">
        <v>437</v>
      </c>
    </row>
    <row r="190" spans="1:55" x14ac:dyDescent="0.3">
      <c r="A190" s="1" t="s">
        <v>405</v>
      </c>
    </row>
    <row r="191" spans="1:55" x14ac:dyDescent="0.3">
      <c r="A191" s="59" t="s">
        <v>543</v>
      </c>
    </row>
    <row r="192" spans="1:55" x14ac:dyDescent="0.3">
      <c r="A192" s="77" t="s">
        <v>600</v>
      </c>
    </row>
    <row r="193" spans="1:1" x14ac:dyDescent="0.3">
      <c r="A193" s="77" t="s">
        <v>593</v>
      </c>
    </row>
    <row r="194" spans="1:1" x14ac:dyDescent="0.3">
      <c r="A194" s="77" t="s">
        <v>603</v>
      </c>
    </row>
    <row r="195" spans="1:1" x14ac:dyDescent="0.3">
      <c r="A195" s="77" t="s">
        <v>601</v>
      </c>
    </row>
    <row r="196" spans="1:1" ht="18" x14ac:dyDescent="0.3">
      <c r="A196" s="18" t="s">
        <v>480</v>
      </c>
    </row>
    <row r="197" spans="1:1" x14ac:dyDescent="0.3">
      <c r="A197" s="19" t="s">
        <v>489</v>
      </c>
    </row>
    <row r="198" spans="1:1" x14ac:dyDescent="0.3">
      <c r="A198" s="59" t="s">
        <v>538</v>
      </c>
    </row>
    <row r="199" spans="1:1" x14ac:dyDescent="0.3">
      <c r="A199" s="59" t="s">
        <v>540</v>
      </c>
    </row>
    <row r="200" spans="1:1" x14ac:dyDescent="0.3">
      <c r="A200" s="59" t="s">
        <v>542</v>
      </c>
    </row>
  </sheetData>
  <autoFilter ref="A9:BB185" xr:uid="{00000000-0001-0000-0000-000000000000}">
    <filterColumn colId="5" showButton="0"/>
    <filterColumn colId="6" showButton="0"/>
    <filterColumn colId="8" showButton="0"/>
    <filterColumn colId="9" showButton="0"/>
  </autoFilter>
  <mergeCells count="57">
    <mergeCell ref="BC9:BC10"/>
    <mergeCell ref="X9:X10"/>
    <mergeCell ref="W9:W10"/>
    <mergeCell ref="AP9:AP10"/>
    <mergeCell ref="Y9:Y10"/>
    <mergeCell ref="AT9:AT10"/>
    <mergeCell ref="AU9:AU10"/>
    <mergeCell ref="AA9:AA10"/>
    <mergeCell ref="AL9:AL10"/>
    <mergeCell ref="AM9:AM10"/>
    <mergeCell ref="AN9:AN10"/>
    <mergeCell ref="AE9:AE10"/>
    <mergeCell ref="AG9:AG10"/>
    <mergeCell ref="AK9:AK10"/>
    <mergeCell ref="AC9:AC10"/>
    <mergeCell ref="AH9:AH10"/>
    <mergeCell ref="C8:O8"/>
    <mergeCell ref="M9:M10"/>
    <mergeCell ref="N9:N10"/>
    <mergeCell ref="T9:T10"/>
    <mergeCell ref="U9:U10"/>
    <mergeCell ref="P8:R8"/>
    <mergeCell ref="S9:S10"/>
    <mergeCell ref="L9:L10"/>
    <mergeCell ref="O9:O10"/>
    <mergeCell ref="P9:P10"/>
    <mergeCell ref="Q9:Q10"/>
    <mergeCell ref="F9:H9"/>
    <mergeCell ref="I9:K9"/>
    <mergeCell ref="R9:R10"/>
    <mergeCell ref="AB9:AB10"/>
    <mergeCell ref="AQ9:AQ10"/>
    <mergeCell ref="AZ9:AZ10"/>
    <mergeCell ref="A9:A10"/>
    <mergeCell ref="B9:B10"/>
    <mergeCell ref="C9:C10"/>
    <mergeCell ref="D9:D10"/>
    <mergeCell ref="E9:E10"/>
    <mergeCell ref="AI9:AI10"/>
    <mergeCell ref="AR9:AR10"/>
    <mergeCell ref="Z9:Z10"/>
    <mergeCell ref="BA9:BA10"/>
    <mergeCell ref="BB9:BB10"/>
    <mergeCell ref="AT8:BB8"/>
    <mergeCell ref="S8:AA8"/>
    <mergeCell ref="AJ9:AJ10"/>
    <mergeCell ref="AB8:AJ8"/>
    <mergeCell ref="AS9:AS10"/>
    <mergeCell ref="AK8:AS8"/>
    <mergeCell ref="AX9:AX10"/>
    <mergeCell ref="AV9:AV10"/>
    <mergeCell ref="AW9:AW10"/>
    <mergeCell ref="AY9:AY10"/>
    <mergeCell ref="AD9:AD10"/>
    <mergeCell ref="AF9:AF10"/>
    <mergeCell ref="AO9:AO10"/>
    <mergeCell ref="V9:V1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B17"/>
  <sheetViews>
    <sheetView showGridLines="0" zoomScale="60" zoomScaleNormal="60" workbookViewId="0">
      <pane xSplit="5" topLeftCell="F1" activePane="topRight" state="frozen"/>
      <selection pane="topRight" activeCell="A6" sqref="A6"/>
    </sheetView>
  </sheetViews>
  <sheetFormatPr defaultColWidth="9.140625" defaultRowHeight="16.5" x14ac:dyDescent="0.3"/>
  <cols>
    <col min="1" max="1" width="32" style="1" customWidth="1"/>
    <col min="2" max="2" width="17.42578125" style="9" customWidth="1"/>
    <col min="3" max="3" width="12.28515625" style="1" bestFit="1" customWidth="1"/>
    <col min="4" max="4" width="14.42578125" style="1" bestFit="1" customWidth="1"/>
    <col min="5" max="5" width="26.42578125" style="1" bestFit="1" customWidth="1"/>
    <col min="6" max="6" width="4.28515625" style="1" bestFit="1" customWidth="1"/>
    <col min="7" max="7" width="5.5703125" style="1" bestFit="1" customWidth="1"/>
    <col min="8" max="8" width="12.42578125" style="1" bestFit="1" customWidth="1"/>
    <col min="9" max="9" width="4.28515625" style="1" bestFit="1" customWidth="1"/>
    <col min="10" max="10" width="5.5703125" style="1" bestFit="1" customWidth="1"/>
    <col min="11" max="11" width="12.42578125" style="1" bestFit="1" customWidth="1"/>
    <col min="12" max="12" width="21.5703125" style="1" customWidth="1"/>
    <col min="13" max="13" width="17.5703125" style="1" bestFit="1" customWidth="1"/>
    <col min="14" max="14" width="18.28515625" style="1" bestFit="1" customWidth="1"/>
    <col min="15" max="15" width="33.140625" style="11" bestFit="1" customWidth="1"/>
    <col min="16" max="16" width="15.42578125" style="1" bestFit="1" customWidth="1"/>
    <col min="17" max="17" width="17.5703125" style="1" bestFit="1" customWidth="1"/>
    <col min="18" max="18" width="30" style="1" bestFit="1" customWidth="1"/>
    <col min="19" max="24" width="8.42578125" style="1" bestFit="1" customWidth="1"/>
    <col min="25" max="27" width="8.42578125" style="1" customWidth="1"/>
    <col min="28" max="30" width="7.140625" style="1" bestFit="1" customWidth="1"/>
    <col min="31" max="31" width="8.140625" style="1" bestFit="1" customWidth="1"/>
    <col min="32" max="32" width="7.140625" style="1" bestFit="1" customWidth="1"/>
    <col min="33" max="33" width="8.140625" style="1" customWidth="1"/>
    <col min="34" max="34" width="9" style="1" customWidth="1"/>
    <col min="35" max="35" width="9.5703125" style="1" customWidth="1"/>
    <col min="36" max="36" width="9.42578125" style="1" customWidth="1"/>
    <col min="37" max="38" width="10.28515625" style="1" bestFit="1" customWidth="1"/>
    <col min="39" max="39" width="11" style="1" bestFit="1" customWidth="1"/>
    <col min="40" max="40" width="11.5703125" style="1" bestFit="1" customWidth="1"/>
    <col min="41" max="42" width="10.5703125" style="1" bestFit="1" customWidth="1"/>
    <col min="43" max="45" width="10.5703125" style="1" customWidth="1"/>
    <col min="46" max="48" width="11.5703125" style="1" bestFit="1" customWidth="1"/>
    <col min="49" max="49" width="12.85546875" style="1" bestFit="1" customWidth="1"/>
    <col min="50" max="50" width="11.5703125" style="1" bestFit="1" customWidth="1"/>
    <col min="51" max="52" width="12.5703125" style="1" customWidth="1"/>
    <col min="53" max="53" width="11.5703125" style="1" customWidth="1"/>
    <col min="54" max="54" width="12.140625" style="1" customWidth="1"/>
    <col min="55" max="16384" width="9.140625" style="1"/>
  </cols>
  <sheetData>
    <row r="1" spans="1:54" x14ac:dyDescent="0.3">
      <c r="B1" s="7"/>
    </row>
    <row r="6" spans="1:54" s="5" customFormat="1" ht="27.75" x14ac:dyDescent="0.45">
      <c r="A6" s="8" t="s">
        <v>433</v>
      </c>
      <c r="O6" s="12"/>
    </row>
    <row r="7" spans="1:54" ht="17.25" thickBot="1" x14ac:dyDescent="0.35"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</row>
    <row r="8" spans="1:54" s="3" customFormat="1" ht="18.75" thickBot="1" x14ac:dyDescent="0.4">
      <c r="A8" s="4"/>
      <c r="B8" s="10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4"/>
      <c r="P8" s="114" t="s">
        <v>434</v>
      </c>
      <c r="Q8" s="115"/>
      <c r="R8" s="116"/>
      <c r="S8" s="114" t="s">
        <v>7</v>
      </c>
      <c r="T8" s="115"/>
      <c r="U8" s="115"/>
      <c r="V8" s="115"/>
      <c r="W8" s="115"/>
      <c r="X8" s="115"/>
      <c r="Y8" s="115"/>
      <c r="Z8" s="115"/>
      <c r="AA8" s="116"/>
      <c r="AB8" s="114" t="s">
        <v>4</v>
      </c>
      <c r="AC8" s="115"/>
      <c r="AD8" s="115"/>
      <c r="AE8" s="115"/>
      <c r="AF8" s="115"/>
      <c r="AG8" s="115"/>
      <c r="AH8" s="115"/>
      <c r="AI8" s="115"/>
      <c r="AJ8" s="116"/>
      <c r="AK8" s="114" t="s">
        <v>5</v>
      </c>
      <c r="AL8" s="115"/>
      <c r="AM8" s="115"/>
      <c r="AN8" s="115"/>
      <c r="AO8" s="115"/>
      <c r="AP8" s="115"/>
      <c r="AQ8" s="115"/>
      <c r="AR8" s="115"/>
      <c r="AS8" s="116"/>
      <c r="AT8" s="114" t="s">
        <v>6</v>
      </c>
      <c r="AU8" s="115"/>
      <c r="AV8" s="115"/>
      <c r="AW8" s="115"/>
      <c r="AX8" s="115"/>
      <c r="AY8" s="115"/>
      <c r="AZ8" s="115"/>
      <c r="BA8" s="115"/>
      <c r="BB8" s="116"/>
    </row>
    <row r="9" spans="1:54" s="2" customFormat="1" ht="20.25" x14ac:dyDescent="0.35">
      <c r="A9" s="117" t="s">
        <v>3</v>
      </c>
      <c r="B9" s="119" t="s">
        <v>425</v>
      </c>
      <c r="C9" s="112" t="s">
        <v>426</v>
      </c>
      <c r="D9" s="112" t="s">
        <v>427</v>
      </c>
      <c r="E9" s="117" t="s">
        <v>428</v>
      </c>
      <c r="F9" s="126" t="s">
        <v>475</v>
      </c>
      <c r="G9" s="127"/>
      <c r="H9" s="128"/>
      <c r="I9" s="126" t="s">
        <v>476</v>
      </c>
      <c r="J9" s="127"/>
      <c r="K9" s="128"/>
      <c r="L9" s="112" t="s">
        <v>421</v>
      </c>
      <c r="M9" s="117" t="s">
        <v>2</v>
      </c>
      <c r="N9" s="117" t="s">
        <v>1</v>
      </c>
      <c r="O9" s="112" t="s">
        <v>429</v>
      </c>
      <c r="P9" s="112" t="s">
        <v>430</v>
      </c>
      <c r="Q9" s="112" t="s">
        <v>431</v>
      </c>
      <c r="R9" s="112" t="s">
        <v>432</v>
      </c>
      <c r="S9" s="112">
        <v>2014</v>
      </c>
      <c r="T9" s="112">
        <v>2015</v>
      </c>
      <c r="U9" s="112">
        <v>2016</v>
      </c>
      <c r="V9" s="112">
        <v>2017</v>
      </c>
      <c r="W9" s="112">
        <v>2018</v>
      </c>
      <c r="X9" s="112">
        <v>2019</v>
      </c>
      <c r="Y9" s="112">
        <v>2020</v>
      </c>
      <c r="Z9" s="112">
        <v>2021</v>
      </c>
      <c r="AA9" s="112">
        <v>2022</v>
      </c>
      <c r="AB9" s="112">
        <v>2014</v>
      </c>
      <c r="AC9" s="112">
        <v>2015</v>
      </c>
      <c r="AD9" s="112">
        <v>2016</v>
      </c>
      <c r="AE9" s="112">
        <v>2017</v>
      </c>
      <c r="AF9" s="112">
        <v>2018</v>
      </c>
      <c r="AG9" s="112">
        <v>2019</v>
      </c>
      <c r="AH9" s="112">
        <v>2020</v>
      </c>
      <c r="AI9" s="112">
        <v>2021</v>
      </c>
      <c r="AJ9" s="112">
        <v>2022</v>
      </c>
      <c r="AK9" s="112">
        <v>2014</v>
      </c>
      <c r="AL9" s="112">
        <v>2015</v>
      </c>
      <c r="AM9" s="112">
        <v>2016</v>
      </c>
      <c r="AN9" s="112">
        <v>2017</v>
      </c>
      <c r="AO9" s="112">
        <v>2018</v>
      </c>
      <c r="AP9" s="112">
        <v>2019</v>
      </c>
      <c r="AQ9" s="112">
        <v>2020</v>
      </c>
      <c r="AR9" s="112">
        <v>2021</v>
      </c>
      <c r="AS9" s="112">
        <v>2022</v>
      </c>
      <c r="AT9" s="112">
        <v>2014</v>
      </c>
      <c r="AU9" s="112">
        <v>2015</v>
      </c>
      <c r="AV9" s="112">
        <v>2016</v>
      </c>
      <c r="AW9" s="112">
        <v>2017</v>
      </c>
      <c r="AX9" s="112">
        <v>2018</v>
      </c>
      <c r="AY9" s="112">
        <v>2019</v>
      </c>
      <c r="AZ9" s="112">
        <v>2020</v>
      </c>
      <c r="BA9" s="112">
        <v>2021</v>
      </c>
      <c r="BB9" s="112">
        <v>2022</v>
      </c>
    </row>
    <row r="10" spans="1:54" s="2" customFormat="1" ht="18.75" thickBot="1" x14ac:dyDescent="0.4">
      <c r="A10" s="118"/>
      <c r="B10" s="120"/>
      <c r="C10" s="113"/>
      <c r="D10" s="113"/>
      <c r="E10" s="118"/>
      <c r="F10" s="14" t="s">
        <v>477</v>
      </c>
      <c r="G10" s="15" t="s">
        <v>478</v>
      </c>
      <c r="H10" s="16" t="s">
        <v>479</v>
      </c>
      <c r="I10" s="14" t="s">
        <v>477</v>
      </c>
      <c r="J10" s="15" t="s">
        <v>478</v>
      </c>
      <c r="K10" s="17" t="s">
        <v>479</v>
      </c>
      <c r="L10" s="113"/>
      <c r="M10" s="118"/>
      <c r="N10" s="118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</row>
    <row r="11" spans="1:54" ht="18" x14ac:dyDescent="0.3">
      <c r="A11" s="102" t="s">
        <v>470</v>
      </c>
      <c r="B11" s="103">
        <v>41709</v>
      </c>
      <c r="C11" s="104" t="s">
        <v>0</v>
      </c>
      <c r="D11" s="104" t="s">
        <v>8</v>
      </c>
      <c r="E11" s="104" t="s">
        <v>406</v>
      </c>
      <c r="F11" s="104"/>
      <c r="G11" s="104"/>
      <c r="H11" s="104"/>
      <c r="I11" s="104"/>
      <c r="J11" s="104"/>
      <c r="K11" s="104"/>
      <c r="L11" s="104" t="s">
        <v>471</v>
      </c>
      <c r="M11" s="104" t="s">
        <v>407</v>
      </c>
      <c r="N11" s="104" t="s">
        <v>408</v>
      </c>
      <c r="O11" s="105">
        <v>146.3080247683165</v>
      </c>
      <c r="P11" s="105">
        <v>23.064455803515774</v>
      </c>
      <c r="Q11" s="105">
        <v>23.064455803515774</v>
      </c>
      <c r="R11" s="105">
        <v>46.128911607031547</v>
      </c>
      <c r="S11" s="106">
        <v>227</v>
      </c>
      <c r="T11" s="106">
        <v>262</v>
      </c>
      <c r="U11" s="106">
        <v>323</v>
      </c>
      <c r="V11" s="106">
        <v>331</v>
      </c>
      <c r="W11" s="106">
        <v>353</v>
      </c>
      <c r="X11" s="106">
        <v>422</v>
      </c>
      <c r="Y11" s="106" t="s">
        <v>21</v>
      </c>
      <c r="Z11" s="106" t="s">
        <v>21</v>
      </c>
      <c r="AA11" s="106" t="s">
        <v>21</v>
      </c>
      <c r="AB11" s="106">
        <v>167.15883480422099</v>
      </c>
      <c r="AC11" s="106">
        <v>58.632950120526608</v>
      </c>
      <c r="AD11" s="106">
        <v>84.628073891046</v>
      </c>
      <c r="AE11" s="106">
        <v>383.74677424623519</v>
      </c>
      <c r="AF11" s="106">
        <v>187.71907095072083</v>
      </c>
      <c r="AG11" s="106">
        <v>320.51675767747105</v>
      </c>
      <c r="AH11" s="32">
        <v>657.54823745316446</v>
      </c>
      <c r="AI11" s="32">
        <v>414.49231735727557</v>
      </c>
      <c r="AJ11" s="60">
        <v>474.88447724894661</v>
      </c>
      <c r="AK11" s="106">
        <v>32763.142574299131</v>
      </c>
      <c r="AL11" s="106">
        <v>14365.09827554237</v>
      </c>
      <c r="AM11" s="106">
        <v>20733.878809271679</v>
      </c>
      <c r="AN11" s="106">
        <v>94017.959690327625</v>
      </c>
      <c r="AO11" s="106">
        <v>45991.165551681901</v>
      </c>
      <c r="AP11" s="106">
        <v>78206.064325434592</v>
      </c>
      <c r="AQ11" s="32">
        <v>163071.96288838479</v>
      </c>
      <c r="AR11" s="32">
        <v>101136.12543517524</v>
      </c>
      <c r="AS11" s="60">
        <v>115871.81244874297</v>
      </c>
      <c r="AT11" s="106">
        <v>25255.808075489185</v>
      </c>
      <c r="AU11" s="106">
        <v>28475.106619692193</v>
      </c>
      <c r="AV11" s="106">
        <v>30845.981880221199</v>
      </c>
      <c r="AW11" s="106">
        <v>50779.734099892201</v>
      </c>
      <c r="AX11" s="106">
        <v>41106.897201545275</v>
      </c>
      <c r="AY11" s="106">
        <v>48933.92114623516</v>
      </c>
      <c r="AZ11" s="107">
        <v>52669.43644381006</v>
      </c>
      <c r="BA11" s="107" t="s">
        <v>21</v>
      </c>
      <c r="BB11" s="107" t="s">
        <v>21</v>
      </c>
    </row>
    <row r="12" spans="1:54" ht="18" x14ac:dyDescent="0.3">
      <c r="A12" s="102" t="s">
        <v>470</v>
      </c>
      <c r="B12" s="108">
        <v>41711</v>
      </c>
      <c r="C12" s="109" t="s">
        <v>17</v>
      </c>
      <c r="D12" s="109" t="s">
        <v>8</v>
      </c>
      <c r="E12" s="109" t="s">
        <v>409</v>
      </c>
      <c r="F12" s="104"/>
      <c r="G12" s="104"/>
      <c r="H12" s="104"/>
      <c r="I12" s="104"/>
      <c r="J12" s="104"/>
      <c r="K12" s="104"/>
      <c r="L12" s="104" t="s">
        <v>471</v>
      </c>
      <c r="M12" s="109" t="s">
        <v>410</v>
      </c>
      <c r="N12" s="109" t="s">
        <v>411</v>
      </c>
      <c r="O12" s="110">
        <v>116.16178538926118</v>
      </c>
      <c r="P12" s="110">
        <v>14.436998428063207</v>
      </c>
      <c r="Q12" s="110">
        <v>0</v>
      </c>
      <c r="R12" s="110">
        <v>14.436998428063207</v>
      </c>
      <c r="S12" s="111">
        <v>1544</v>
      </c>
      <c r="T12" s="111">
        <v>1591</v>
      </c>
      <c r="U12" s="111">
        <v>1709</v>
      </c>
      <c r="V12" s="111">
        <v>1994</v>
      </c>
      <c r="W12" s="111">
        <v>1258</v>
      </c>
      <c r="X12" s="111">
        <v>2051</v>
      </c>
      <c r="Y12" s="106" t="s">
        <v>21</v>
      </c>
      <c r="Z12" s="106" t="s">
        <v>21</v>
      </c>
      <c r="AA12" s="106" t="s">
        <v>21</v>
      </c>
      <c r="AB12" s="111">
        <v>20.746677338500746</v>
      </c>
      <c r="AC12" s="111">
        <v>11.719590209530875</v>
      </c>
      <c r="AD12" s="111">
        <v>25.960701258971639</v>
      </c>
      <c r="AE12" s="111">
        <v>94.291967464802539</v>
      </c>
      <c r="AF12" s="111">
        <v>21.29958541411477</v>
      </c>
      <c r="AG12" s="111">
        <v>39.592204799358747</v>
      </c>
      <c r="AH12" s="107">
        <v>12.895521627201592</v>
      </c>
      <c r="AI12" s="107">
        <v>23.915399314189983</v>
      </c>
      <c r="AJ12" s="60">
        <v>11.663131698764177</v>
      </c>
      <c r="AK12" s="111">
        <v>4024.8568780672745</v>
      </c>
      <c r="AL12" s="111">
        <v>2871.2768867049876</v>
      </c>
      <c r="AM12" s="111">
        <v>6360.3976938463338</v>
      </c>
      <c r="AN12" s="111">
        <v>23101.532028876623</v>
      </c>
      <c r="AO12" s="111">
        <v>5218.4184490718935</v>
      </c>
      <c r="AP12" s="111">
        <v>9660.4716697560252</v>
      </c>
      <c r="AQ12" s="107">
        <v>3198.0893635459947</v>
      </c>
      <c r="AR12" s="107">
        <v>5835.3574326623557</v>
      </c>
      <c r="AS12" s="60">
        <v>2845.804134498459</v>
      </c>
      <c r="AT12" s="111">
        <v>54799.729342629056</v>
      </c>
      <c r="AU12" s="111">
        <v>68094.752456888556</v>
      </c>
      <c r="AV12" s="111">
        <v>100936.81609601129</v>
      </c>
      <c r="AW12" s="111">
        <v>138168.42517884559</v>
      </c>
      <c r="AX12" s="111">
        <v>148002.21426552342</v>
      </c>
      <c r="AY12" s="111">
        <v>58925.655027303241</v>
      </c>
      <c r="AZ12" s="107">
        <v>85221.114877781467</v>
      </c>
      <c r="BA12" s="107" t="s">
        <v>21</v>
      </c>
      <c r="BB12" s="107" t="s">
        <v>21</v>
      </c>
    </row>
    <row r="13" spans="1:54" ht="18" x14ac:dyDescent="0.3">
      <c r="A13" s="102" t="s">
        <v>470</v>
      </c>
      <c r="B13" s="108">
        <v>41791</v>
      </c>
      <c r="C13" s="109" t="s">
        <v>0</v>
      </c>
      <c r="D13" s="109" t="s">
        <v>8</v>
      </c>
      <c r="E13" s="109" t="s">
        <v>412</v>
      </c>
      <c r="F13" s="104"/>
      <c r="G13" s="104"/>
      <c r="H13" s="104"/>
      <c r="I13" s="104"/>
      <c r="J13" s="104"/>
      <c r="K13" s="104"/>
      <c r="L13" s="104" t="s">
        <v>471</v>
      </c>
      <c r="M13" s="109" t="s">
        <v>413</v>
      </c>
      <c r="N13" s="109" t="s">
        <v>414</v>
      </c>
      <c r="O13" s="110">
        <v>239.79019943742995</v>
      </c>
      <c r="P13" s="110">
        <v>57.124124949770533</v>
      </c>
      <c r="Q13" s="110">
        <v>0</v>
      </c>
      <c r="R13" s="110">
        <v>57.124124949770533</v>
      </c>
      <c r="S13" s="111">
        <v>869</v>
      </c>
      <c r="T13" s="111">
        <v>716</v>
      </c>
      <c r="U13" s="111">
        <v>688</v>
      </c>
      <c r="V13" s="111">
        <v>698</v>
      </c>
      <c r="W13" s="111">
        <v>666</v>
      </c>
      <c r="X13" s="111">
        <v>734</v>
      </c>
      <c r="Y13" s="106" t="s">
        <v>21</v>
      </c>
      <c r="Z13" s="106" t="s">
        <v>21</v>
      </c>
      <c r="AA13" s="106" t="s">
        <v>21</v>
      </c>
      <c r="AB13" s="111">
        <v>301.91608568359413</v>
      </c>
      <c r="AC13" s="111">
        <v>128.15408863341369</v>
      </c>
      <c r="AD13" s="111">
        <v>78.759383456877273</v>
      </c>
      <c r="AE13" s="111">
        <v>255.33237513474666</v>
      </c>
      <c r="AF13" s="111">
        <v>204.33077357957222</v>
      </c>
      <c r="AG13" s="111">
        <v>707.8277641400731</v>
      </c>
      <c r="AH13" s="107">
        <v>1532.0987434047868</v>
      </c>
      <c r="AI13" s="107">
        <v>1924.8909771483916</v>
      </c>
      <c r="AJ13" s="60">
        <v>1973.6257458782275</v>
      </c>
      <c r="AK13" s="111">
        <v>43777.820207679506</v>
      </c>
      <c r="AL13" s="111">
        <v>31397.745688855925</v>
      </c>
      <c r="AM13" s="111">
        <v>19296.021884927639</v>
      </c>
      <c r="AN13" s="111">
        <v>62556.431908012928</v>
      </c>
      <c r="AO13" s="111">
        <v>50061.028691227744</v>
      </c>
      <c r="AP13" s="111">
        <v>172709.95466159011</v>
      </c>
      <c r="AQ13" s="107">
        <v>379960.48836438713</v>
      </c>
      <c r="AR13" s="107">
        <v>469673.39842420752</v>
      </c>
      <c r="AS13" s="60">
        <v>481564.68199428747</v>
      </c>
      <c r="AT13" s="111">
        <v>632738.37858331401</v>
      </c>
      <c r="AU13" s="111">
        <v>748410.4394585574</v>
      </c>
      <c r="AV13" s="111">
        <v>802743.61689610535</v>
      </c>
      <c r="AW13" s="111">
        <v>1222006.9904942345</v>
      </c>
      <c r="AX13" s="111">
        <v>931326.91039291443</v>
      </c>
      <c r="AY13" s="111">
        <v>1217267</v>
      </c>
      <c r="AZ13" s="107">
        <v>1180909.4384829099</v>
      </c>
      <c r="BA13" s="107" t="s">
        <v>21</v>
      </c>
      <c r="BB13" s="107" t="s">
        <v>21</v>
      </c>
    </row>
    <row r="14" spans="1:54" ht="18" x14ac:dyDescent="0.3">
      <c r="A14" s="102" t="s">
        <v>470</v>
      </c>
      <c r="B14" s="108">
        <v>41798</v>
      </c>
      <c r="C14" s="109" t="s">
        <v>0</v>
      </c>
      <c r="D14" s="109" t="s">
        <v>8</v>
      </c>
      <c r="E14" s="109" t="s">
        <v>415</v>
      </c>
      <c r="F14" s="104"/>
      <c r="G14" s="104"/>
      <c r="H14" s="104"/>
      <c r="I14" s="104"/>
      <c r="J14" s="104"/>
      <c r="K14" s="104"/>
      <c r="L14" s="104" t="s">
        <v>471</v>
      </c>
      <c r="M14" s="109" t="s">
        <v>416</v>
      </c>
      <c r="N14" s="109" t="s">
        <v>417</v>
      </c>
      <c r="O14" s="110">
        <v>162.76413478012566</v>
      </c>
      <c r="P14" s="110">
        <v>0</v>
      </c>
      <c r="Q14" s="110">
        <v>75.004759185227499</v>
      </c>
      <c r="R14" s="110">
        <v>75.004759185227499</v>
      </c>
      <c r="S14" s="111">
        <v>828</v>
      </c>
      <c r="T14" s="111">
        <v>801</v>
      </c>
      <c r="U14" s="111">
        <v>837</v>
      </c>
      <c r="V14" s="111">
        <v>840</v>
      </c>
      <c r="W14" s="111">
        <v>814</v>
      </c>
      <c r="X14" s="111">
        <v>798</v>
      </c>
      <c r="Y14" s="106" t="s">
        <v>21</v>
      </c>
      <c r="Z14" s="106" t="s">
        <v>21</v>
      </c>
      <c r="AA14" s="106" t="s">
        <v>21</v>
      </c>
      <c r="AB14" s="111">
        <v>266.80645365124167</v>
      </c>
      <c r="AC14" s="111">
        <v>329.80785277211197</v>
      </c>
      <c r="AD14" s="111">
        <v>430.84880574185195</v>
      </c>
      <c r="AE14" s="111">
        <v>1103.3446574984482</v>
      </c>
      <c r="AF14" s="111">
        <v>678.82879487421098</v>
      </c>
      <c r="AG14" s="111">
        <v>564.60648264115025</v>
      </c>
      <c r="AH14" s="107">
        <v>835.93658399816491</v>
      </c>
      <c r="AI14" s="107">
        <v>876.64476611784414</v>
      </c>
      <c r="AJ14" s="60">
        <v>625.31602613048278</v>
      </c>
      <c r="AK14" s="111">
        <v>37886.509257113968</v>
      </c>
      <c r="AL14" s="111">
        <v>80802.928796588167</v>
      </c>
      <c r="AM14" s="111">
        <v>105557.96517237321</v>
      </c>
      <c r="AN14" s="111">
        <v>270319.44108711981</v>
      </c>
      <c r="AO14" s="111">
        <v>166313.07618015641</v>
      </c>
      <c r="AP14" s="111">
        <v>137763.99954912078</v>
      </c>
      <c r="AQ14" s="107">
        <v>207312.27283154489</v>
      </c>
      <c r="AR14" s="107">
        <v>213901.32293275397</v>
      </c>
      <c r="AS14" s="60">
        <v>152577.1103758378</v>
      </c>
      <c r="AT14" s="111">
        <v>175492.55428944543</v>
      </c>
      <c r="AU14" s="111">
        <v>202736.41757834228</v>
      </c>
      <c r="AV14" s="111">
        <v>217421.10836569007</v>
      </c>
      <c r="AW14" s="111">
        <v>325441.805768791</v>
      </c>
      <c r="AX14" s="111">
        <v>231412.65429190616</v>
      </c>
      <c r="AY14" s="111">
        <v>238818.6964580933</v>
      </c>
      <c r="AZ14" s="107">
        <v>238746.46343639283</v>
      </c>
      <c r="BA14" s="107" t="s">
        <v>21</v>
      </c>
      <c r="BB14" s="107" t="s">
        <v>21</v>
      </c>
    </row>
    <row r="15" spans="1:54" ht="18" x14ac:dyDescent="0.3">
      <c r="A15" s="102" t="s">
        <v>470</v>
      </c>
      <c r="B15" s="108">
        <v>41982</v>
      </c>
      <c r="C15" s="109" t="s">
        <v>0</v>
      </c>
      <c r="D15" s="109" t="s">
        <v>8</v>
      </c>
      <c r="E15" s="109" t="s">
        <v>418</v>
      </c>
      <c r="F15" s="104"/>
      <c r="G15" s="104"/>
      <c r="H15" s="104"/>
      <c r="I15" s="104"/>
      <c r="J15" s="104"/>
      <c r="K15" s="104"/>
      <c r="L15" s="104" t="s">
        <v>471</v>
      </c>
      <c r="M15" s="109" t="s">
        <v>419</v>
      </c>
      <c r="N15" s="109" t="s">
        <v>420</v>
      </c>
      <c r="O15" s="110">
        <v>431.09569643113673</v>
      </c>
      <c r="P15" s="110">
        <v>90.052742832515861</v>
      </c>
      <c r="Q15" s="110">
        <v>0</v>
      </c>
      <c r="R15" s="110">
        <v>90.052742832515861</v>
      </c>
      <c r="S15" s="111">
        <v>1413</v>
      </c>
      <c r="T15" s="111">
        <v>1382</v>
      </c>
      <c r="U15" s="111">
        <v>1502</v>
      </c>
      <c r="V15" s="111">
        <v>1507</v>
      </c>
      <c r="W15" s="111">
        <v>1550</v>
      </c>
      <c r="X15" s="111">
        <v>1633</v>
      </c>
      <c r="Y15" s="106" t="s">
        <v>21</v>
      </c>
      <c r="Z15" s="106" t="s">
        <v>21</v>
      </c>
      <c r="AA15" s="106" t="s">
        <v>21</v>
      </c>
      <c r="AB15" s="111">
        <v>368.20418307812207</v>
      </c>
      <c r="AC15" s="111">
        <v>276.04139625440388</v>
      </c>
      <c r="AD15" s="111">
        <v>219.61289563478056</v>
      </c>
      <c r="AE15" s="111">
        <v>911.04988076960763</v>
      </c>
      <c r="AF15" s="111">
        <v>757.8422689154811</v>
      </c>
      <c r="AG15" s="111">
        <v>1244.1588597765642</v>
      </c>
      <c r="AH15" s="107">
        <v>2530.9351821170953</v>
      </c>
      <c r="AI15" s="107">
        <v>1396.9402926471744</v>
      </c>
      <c r="AJ15" s="60">
        <v>2437.0277989875849</v>
      </c>
      <c r="AK15" s="111">
        <v>6259.4723760979005</v>
      </c>
      <c r="AL15" s="111">
        <v>67630.155293899501</v>
      </c>
      <c r="AM15" s="111">
        <v>53805.148841040122</v>
      </c>
      <c r="AN15" s="111">
        <v>223207.22078855388</v>
      </c>
      <c r="AO15" s="111">
        <v>185671.32738151326</v>
      </c>
      <c r="AP15" s="111">
        <v>303574.78232553479</v>
      </c>
      <c r="AQ15" s="107">
        <v>627671.9251650396</v>
      </c>
      <c r="AR15" s="107">
        <v>340853.43140591052</v>
      </c>
      <c r="AS15" s="60">
        <v>594634.78295297083</v>
      </c>
      <c r="AT15" s="111">
        <v>486098.32129241526</v>
      </c>
      <c r="AU15" s="111">
        <v>575643.42666419432</v>
      </c>
      <c r="AV15" s="111">
        <v>738843.15801859042</v>
      </c>
      <c r="AW15" s="111">
        <v>1159513.6053310684</v>
      </c>
      <c r="AX15" s="111">
        <v>726935.59785169142</v>
      </c>
      <c r="AY15" s="111">
        <v>732240.36871900212</v>
      </c>
      <c r="AZ15" s="107">
        <v>887428.44034358836</v>
      </c>
      <c r="BA15" s="107" t="s">
        <v>21</v>
      </c>
      <c r="BB15" s="107" t="s">
        <v>21</v>
      </c>
    </row>
    <row r="17" spans="1:1" ht="18" x14ac:dyDescent="0.3">
      <c r="A17" s="18" t="s">
        <v>480</v>
      </c>
    </row>
  </sheetData>
  <mergeCells count="56">
    <mergeCell ref="C8:O8"/>
    <mergeCell ref="P8:R8"/>
    <mergeCell ref="M9:M10"/>
    <mergeCell ref="N9:N10"/>
    <mergeCell ref="S9:S10"/>
    <mergeCell ref="F9:H9"/>
    <mergeCell ref="I9:K9"/>
    <mergeCell ref="S8:AA8"/>
    <mergeCell ref="X9:X10"/>
    <mergeCell ref="AA9:AA10"/>
    <mergeCell ref="W9:W10"/>
    <mergeCell ref="L9:L10"/>
    <mergeCell ref="O9:O10"/>
    <mergeCell ref="P9:P10"/>
    <mergeCell ref="Q9:Q10"/>
    <mergeCell ref="R9:R10"/>
    <mergeCell ref="A9:A10"/>
    <mergeCell ref="B9:B10"/>
    <mergeCell ref="C9:C10"/>
    <mergeCell ref="D9:D10"/>
    <mergeCell ref="E9:E10"/>
    <mergeCell ref="T9:T10"/>
    <mergeCell ref="U9:U10"/>
    <mergeCell ref="V9:V10"/>
    <mergeCell ref="AZ9:AZ10"/>
    <mergeCell ref="AB8:AJ8"/>
    <mergeCell ref="AS9:AS10"/>
    <mergeCell ref="AK8:AS8"/>
    <mergeCell ref="AJ9:AJ10"/>
    <mergeCell ref="Y9:Y10"/>
    <mergeCell ref="AQ9:AQ10"/>
    <mergeCell ref="AW9:AW10"/>
    <mergeCell ref="AY9:AY10"/>
    <mergeCell ref="AX9:AX10"/>
    <mergeCell ref="AP9:AP10"/>
    <mergeCell ref="AO9:AO10"/>
    <mergeCell ref="AT9:AT10"/>
    <mergeCell ref="AT8:BB8"/>
    <mergeCell ref="AB9:AB10"/>
    <mergeCell ref="AC9:AC10"/>
    <mergeCell ref="AD9:AD10"/>
    <mergeCell ref="AE9:AE10"/>
    <mergeCell ref="AF9:AF10"/>
    <mergeCell ref="AG9:AG10"/>
    <mergeCell ref="AK9:AK10"/>
    <mergeCell ref="AL9:AL10"/>
    <mergeCell ref="AM9:AM10"/>
    <mergeCell ref="AN9:AN10"/>
    <mergeCell ref="AU9:AU10"/>
    <mergeCell ref="AV9:AV10"/>
    <mergeCell ref="AH9:AH10"/>
    <mergeCell ref="Z9:Z10"/>
    <mergeCell ref="AR9:AR10"/>
    <mergeCell ref="BA9:BA10"/>
    <mergeCell ref="AI9:AI10"/>
    <mergeCell ref="BB9:BB10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d24619a9-60b3-4eda-9432-ac5f06646f89">2017</Year>
    <Document_x0020_type xmlns="d24619a9-60b3-4eda-9432-ac5f06646f89" xsi:nil="true"/>
    <_ip_UnifiedCompliancePolicyUIAction xmlns="http://schemas.microsoft.com/sharepoint/v3" xsi:nil="true"/>
    <_ip_UnifiedCompliancePolicyProperties xmlns="http://schemas.microsoft.com/sharepoint/v3" xsi:nil="true"/>
    <TaxCatchAll xmlns="ffa9d2f0-5494-45f9-9eb8-ec0cdb4a63ce" xsi:nil="true"/>
    <lcf76f155ced4ddcb4097134ff3c332f xmlns="d24619a9-60b3-4eda-9432-ac5f06646f8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5C77E73AEFD04D94341C4F3ECCB34A" ma:contentTypeVersion="22" ma:contentTypeDescription="Create a new document." ma:contentTypeScope="" ma:versionID="43651b77bfe5af73205b6a5b83d9bc6b">
  <xsd:schema xmlns:xsd="http://www.w3.org/2001/XMLSchema" xmlns:xs="http://www.w3.org/2001/XMLSchema" xmlns:p="http://schemas.microsoft.com/office/2006/metadata/properties" xmlns:ns1="http://schemas.microsoft.com/sharepoint/v3" xmlns:ns2="d24619a9-60b3-4eda-9432-ac5f06646f89" xmlns:ns3="ffa9d2f0-5494-45f9-9eb8-ec0cdb4a63ce" targetNamespace="http://schemas.microsoft.com/office/2006/metadata/properties" ma:root="true" ma:fieldsID="f4d6371550db31d1bb7999425182e8bb" ns1:_="" ns2:_="" ns3:_="">
    <xsd:import namespace="http://schemas.microsoft.com/sharepoint/v3"/>
    <xsd:import namespace="d24619a9-60b3-4eda-9432-ac5f06646f89"/>
    <xsd:import namespace="ffa9d2f0-5494-45f9-9eb8-ec0cdb4a63ce"/>
    <xsd:element name="properties">
      <xsd:complexType>
        <xsd:sequence>
          <xsd:element name="documentManagement">
            <xsd:complexType>
              <xsd:all>
                <xsd:element ref="ns2:Year" minOccurs="0"/>
                <xsd:element ref="ns2:Document_x0020_type" minOccurs="0"/>
                <xsd:element ref="ns3:SharedWithUsers" minOccurs="0"/>
                <xsd:element ref="ns3:SharedWithDetails" minOccurs="0"/>
                <xsd:element ref="ns3:LastSharedByUser" minOccurs="0"/>
                <xsd:element ref="ns3:LastSharedByTim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4619a9-60b3-4eda-9432-ac5f06646f89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Year" ma:default="2021" ma:format="Dropdown" ma:internalName="Year">
      <xsd:simpleType>
        <xsd:union memberTypes="dms:Text">
          <xsd:simpleType>
            <xsd:restriction base="dms:Choice">
              <xsd:enumeration value="1998"/>
              <xsd:enumeration value="1999"/>
              <xsd:enumeration value="2000"/>
              <xsd:enumeration value="2001"/>
              <xsd:enumeration value="2002"/>
              <xsd:enumeration value="2003"/>
              <xsd:enumeration value="2004"/>
              <xsd:enumeration value="2005"/>
              <xsd:enumeration value="2006"/>
              <xsd:enumeration value="2007"/>
              <xsd:enumeration value="2008"/>
              <xsd:enumeration value="2009"/>
              <xsd:enumeration value="2010"/>
              <xsd:enumeration value="2011"/>
              <xsd:enumeration value="2012"/>
              <xsd:enumeration value="2013"/>
              <xsd:enumeration value="2014"/>
              <xsd:enumeration value="2015"/>
              <xsd:enumeration value="2016"/>
              <xsd:enumeration value="2017"/>
              <xsd:enumeration value="2018"/>
              <xsd:enumeration value="2019"/>
              <xsd:enumeration value="2020"/>
              <xsd:enumeration value="2021"/>
            </xsd:restriction>
          </xsd:simpleType>
        </xsd:union>
      </xsd:simpleType>
    </xsd:element>
    <xsd:element name="Document_x0020_type" ma:index="9" nillable="true" ma:displayName="Document type" ma:format="Dropdown" ma:internalName="Document_x0020_type">
      <xsd:simpleType>
        <xsd:restriction base="dms:Choice">
          <xsd:enumeration value="Agenda"/>
          <xsd:enumeration value="List of Participants"/>
          <xsd:enumeration value="Minutes"/>
          <xsd:enumeration value="Working Documents"/>
        </xsd:restriction>
      </xsd:simpleType>
    </xsd:element>
    <xsd:element name="MediaServiceMetadata" ma:index="14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6" nillable="true" ma:displayName="MediaServiceAutoTags" ma:internalName="MediaServiceAutoTags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d8f3cf72-83e0-44b3-b65b-73f0c9f244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a9d2f0-5494-45f9-9eb8-ec0cdb4a63c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2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3" nillable="true" ma:displayName="Last Shared By Time" ma:description="" ma:internalName="LastSharedByTime" ma:readOnly="true">
      <xsd:simpleType>
        <xsd:restriction base="dms:DateTime"/>
      </xsd:simpleType>
    </xsd:element>
    <xsd:element name="TaxCatchAll" ma:index="27" nillable="true" ma:displayName="Taxonomy Catch All Column" ma:hidden="true" ma:list="{f1f7e5ad-aad9-40c1-94cd-46b7c44645a0}" ma:internalName="TaxCatchAll" ma:showField="CatchAllData" ma:web="ffa9d2f0-5494-45f9-9eb8-ec0cdb4a63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050102-6E6D-4956-B248-5FAC46C050E8}">
  <ds:schemaRefs>
    <ds:schemaRef ds:uri="http://schemas.microsoft.com/sharepoint/v3"/>
    <ds:schemaRef ds:uri="ffa9d2f0-5494-45f9-9eb8-ec0cdb4a63ce"/>
    <ds:schemaRef ds:uri="http://schemas.microsoft.com/office/2006/documentManagement/types"/>
    <ds:schemaRef ds:uri="http://purl.org/dc/elements/1.1/"/>
    <ds:schemaRef ds:uri="d24619a9-60b3-4eda-9432-ac5f06646f89"/>
    <ds:schemaRef ds:uri="http://www.w3.org/XML/1998/namespace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A39C31EE-E043-4C8C-B516-CEDB9A4CFA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24619a9-60b3-4eda-9432-ac5f06646f89"/>
    <ds:schemaRef ds:uri="ffa9d2f0-5494-45f9-9eb8-ec0cdb4a63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51D2CC2-5C3A-480F-9E2E-018A941A07B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Full Members 2014</vt:lpstr>
      <vt:lpstr>Affiliate Members 2014</vt:lpstr>
    </vt:vector>
  </TitlesOfParts>
  <Company>The Nasdaq OMX Group,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hemmi</dc:creator>
  <cp:lastModifiedBy>Claudio Vidal</cp:lastModifiedBy>
  <dcterms:created xsi:type="dcterms:W3CDTF">2014-11-21T14:58:11Z</dcterms:created>
  <dcterms:modified xsi:type="dcterms:W3CDTF">2023-10-19T13:34:27Z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0x010100815C77E73AEFD04D94341C4F3ECCB34A</vt:lpwstr>
  </property>
  <property fmtid="{D5CDD505-2E9C-101B-9397-08002B2CF9AE}" pid="3" name="MediaServiceImageTags">
    <vt:lpwstr/>
  </property>
</Properties>
</file>